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00" windowHeight="7755"/>
  </bookViews>
  <sheets>
    <sheet name="Datos Estudiantes" sheetId="4" r:id="rId1"/>
    <sheet name="Planilla Notas" sheetId="3" r:id="rId2"/>
    <sheet name="Colillas de Calificaciones" sheetId="7" r:id="rId3"/>
  </sheets>
  <definedNames>
    <definedName name="datosestudiantes">'Datos Estudiantes'!$1:$1048576</definedName>
    <definedName name="planilladenotas">'Planilla Notas'!$1:$1048576</definedName>
  </definedNames>
  <calcPr calcId="124519"/>
</workbook>
</file>

<file path=xl/calcChain.xml><?xml version="1.0" encoding="utf-8"?>
<calcChain xmlns="http://schemas.openxmlformats.org/spreadsheetml/2006/main">
  <c r="C21" i="3"/>
  <c r="B15"/>
  <c r="J7" i="7" s="1"/>
  <c r="B16" i="3"/>
  <c r="D24" i="7" s="1"/>
  <c r="B17" i="3"/>
  <c r="J24" i="7" s="1"/>
  <c r="B18" i="3"/>
  <c r="D41" i="7" s="1"/>
  <c r="B19" i="3"/>
  <c r="J41" i="7" s="1"/>
  <c r="B20" i="3"/>
  <c r="D58" i="7" s="1"/>
  <c r="B21" i="3"/>
  <c r="J58" i="7" s="1"/>
  <c r="B22" i="3"/>
  <c r="D75" i="7" s="1"/>
  <c r="B23" i="3"/>
  <c r="J75" i="7" s="1"/>
  <c r="B24" i="3"/>
  <c r="D92" i="7" s="1"/>
  <c r="B25" i="3"/>
  <c r="J92" i="7" s="1"/>
  <c r="B26" i="3"/>
  <c r="D109" i="7" s="1"/>
  <c r="B27" i="3"/>
  <c r="J109" i="7" s="1"/>
  <c r="B28" i="3"/>
  <c r="D126" i="7" s="1"/>
  <c r="B29" i="3"/>
  <c r="J126" i="7" s="1"/>
  <c r="B30" i="3"/>
  <c r="D143" i="7" s="1"/>
  <c r="B31" i="3"/>
  <c r="J143" i="7" s="1"/>
  <c r="B32" i="3"/>
  <c r="D160" i="7" s="1"/>
  <c r="B33" i="3"/>
  <c r="J160" i="7" s="1"/>
  <c r="B34" i="3"/>
  <c r="B14"/>
  <c r="D7" i="7" s="1"/>
  <c r="X34" i="3"/>
  <c r="X35"/>
  <c r="X36"/>
  <c r="X37"/>
  <c r="W34" l="1"/>
  <c r="W35"/>
  <c r="W36"/>
  <c r="W37"/>
  <c r="U15"/>
  <c r="J13" i="7" s="1"/>
  <c r="U16" i="3"/>
  <c r="U17"/>
  <c r="J30" i="7" s="1"/>
  <c r="U18" i="3"/>
  <c r="U19"/>
  <c r="J47" i="7" s="1"/>
  <c r="U20" i="3"/>
  <c r="U21"/>
  <c r="J64" i="7" s="1"/>
  <c r="U22" i="3"/>
  <c r="U23"/>
  <c r="J81" i="7" s="1"/>
  <c r="U24" i="3"/>
  <c r="U25"/>
  <c r="J98" i="7" s="1"/>
  <c r="U26" i="3"/>
  <c r="U27"/>
  <c r="J115" i="7" s="1"/>
  <c r="U28" i="3"/>
  <c r="U29"/>
  <c r="J132" i="7" s="1"/>
  <c r="U30" i="3"/>
  <c r="U31"/>
  <c r="J149" i="7" s="1"/>
  <c r="U32" i="3"/>
  <c r="U33"/>
  <c r="J166" i="7" s="1"/>
  <c r="U34" i="3"/>
  <c r="C14"/>
  <c r="D14"/>
  <c r="E14"/>
  <c r="F14"/>
  <c r="G14"/>
  <c r="H14"/>
  <c r="I14"/>
  <c r="J14"/>
  <c r="C15"/>
  <c r="D15"/>
  <c r="E15"/>
  <c r="F15"/>
  <c r="G15"/>
  <c r="H15"/>
  <c r="I15"/>
  <c r="J15"/>
  <c r="C16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  <c r="C19"/>
  <c r="D19"/>
  <c r="E19"/>
  <c r="F19"/>
  <c r="G19"/>
  <c r="H19"/>
  <c r="I19"/>
  <c r="J19"/>
  <c r="C20"/>
  <c r="D20"/>
  <c r="E20"/>
  <c r="F20"/>
  <c r="G20"/>
  <c r="H20"/>
  <c r="I20"/>
  <c r="J20"/>
  <c r="D21"/>
  <c r="E21"/>
  <c r="F21"/>
  <c r="G21"/>
  <c r="H21"/>
  <c r="I21"/>
  <c r="J21"/>
  <c r="C22"/>
  <c r="D22"/>
  <c r="E22"/>
  <c r="F22"/>
  <c r="G22"/>
  <c r="H22"/>
  <c r="I22"/>
  <c r="J22"/>
  <c r="C23"/>
  <c r="D23"/>
  <c r="E23"/>
  <c r="F23"/>
  <c r="G23"/>
  <c r="H23"/>
  <c r="I23"/>
  <c r="J23"/>
  <c r="C24"/>
  <c r="D24"/>
  <c r="E24"/>
  <c r="F24"/>
  <c r="G24"/>
  <c r="H24"/>
  <c r="I24"/>
  <c r="J24"/>
  <c r="C25"/>
  <c r="D25"/>
  <c r="E25"/>
  <c r="F25"/>
  <c r="G25"/>
  <c r="H25"/>
  <c r="I25"/>
  <c r="J25"/>
  <c r="C26"/>
  <c r="D26"/>
  <c r="E26"/>
  <c r="F26"/>
  <c r="G26"/>
  <c r="H26"/>
  <c r="I26"/>
  <c r="J26"/>
  <c r="C27"/>
  <c r="D27"/>
  <c r="E27"/>
  <c r="F27"/>
  <c r="G27"/>
  <c r="H27"/>
  <c r="I27"/>
  <c r="J27"/>
  <c r="C28"/>
  <c r="D28"/>
  <c r="E28"/>
  <c r="F28"/>
  <c r="G28"/>
  <c r="H28"/>
  <c r="I28"/>
  <c r="J28"/>
  <c r="C29"/>
  <c r="D29"/>
  <c r="E29"/>
  <c r="F29"/>
  <c r="G29"/>
  <c r="H29"/>
  <c r="I29"/>
  <c r="J29"/>
  <c r="C30"/>
  <c r="D30"/>
  <c r="E30"/>
  <c r="F30"/>
  <c r="G30"/>
  <c r="H30"/>
  <c r="I30"/>
  <c r="J30"/>
  <c r="C31"/>
  <c r="D31"/>
  <c r="E31"/>
  <c r="F31"/>
  <c r="G31"/>
  <c r="H31"/>
  <c r="I31"/>
  <c r="J31"/>
  <c r="C32"/>
  <c r="D32"/>
  <c r="E32"/>
  <c r="F32"/>
  <c r="G32"/>
  <c r="H32"/>
  <c r="I32"/>
  <c r="J32"/>
  <c r="C33"/>
  <c r="D33"/>
  <c r="E33"/>
  <c r="F33"/>
  <c r="G33"/>
  <c r="H33"/>
  <c r="I33"/>
  <c r="J33"/>
  <c r="V15"/>
  <c r="V17"/>
  <c r="V19"/>
  <c r="V21"/>
  <c r="V23"/>
  <c r="V25"/>
  <c r="V27"/>
  <c r="V29"/>
  <c r="V31"/>
  <c r="V33"/>
  <c r="U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S14"/>
  <c r="Q14"/>
  <c r="O14"/>
  <c r="D10" i="7" s="1"/>
  <c r="M14" i="3"/>
  <c r="N28" l="1"/>
  <c r="D128" i="7"/>
  <c r="N20" i="3"/>
  <c r="D60" i="7"/>
  <c r="N16" i="3"/>
  <c r="D26" i="7"/>
  <c r="P31" i="3"/>
  <c r="J146" i="7"/>
  <c r="P27" i="3"/>
  <c r="J112" i="7"/>
  <c r="P23" i="3"/>
  <c r="J78" i="7"/>
  <c r="P19" i="3"/>
  <c r="J44" i="7"/>
  <c r="P15" i="3"/>
  <c r="J10" i="7"/>
  <c r="R30" i="3"/>
  <c r="D147" i="7"/>
  <c r="R26" i="3"/>
  <c r="D113" i="7"/>
  <c r="R22" i="3"/>
  <c r="D79" i="7"/>
  <c r="R18" i="3"/>
  <c r="D45" i="7"/>
  <c r="T33" i="3"/>
  <c r="J165" i="7"/>
  <c r="T29" i="3"/>
  <c r="J131" i="7"/>
  <c r="T25" i="3"/>
  <c r="J97" i="7"/>
  <c r="T21" i="3"/>
  <c r="J63" i="7"/>
  <c r="T17" i="3"/>
  <c r="J29" i="7"/>
  <c r="N26" i="3"/>
  <c r="D111" i="7"/>
  <c r="N32" i="3"/>
  <c r="D162" i="7"/>
  <c r="N24" i="3"/>
  <c r="D94" i="7"/>
  <c r="N33" i="3"/>
  <c r="J162" i="7"/>
  <c r="N29" i="3"/>
  <c r="J128" i="7"/>
  <c r="N25" i="3"/>
  <c r="J94" i="7"/>
  <c r="N21" i="3"/>
  <c r="J60" i="7"/>
  <c r="N17" i="3"/>
  <c r="J26" i="7"/>
  <c r="P32" i="3"/>
  <c r="D163" i="7"/>
  <c r="P28" i="3"/>
  <c r="D129" i="7"/>
  <c r="P24" i="3"/>
  <c r="D95" i="7"/>
  <c r="P20" i="3"/>
  <c r="D61" i="7"/>
  <c r="P16" i="3"/>
  <c r="D27" i="7"/>
  <c r="R31" i="3"/>
  <c r="J147" i="7"/>
  <c r="R27" i="3"/>
  <c r="J113" i="7"/>
  <c r="R23" i="3"/>
  <c r="J79" i="7"/>
  <c r="R19" i="3"/>
  <c r="J45" i="7"/>
  <c r="R15" i="3"/>
  <c r="J11" i="7"/>
  <c r="T30" i="3"/>
  <c r="D148" i="7"/>
  <c r="T26" i="3"/>
  <c r="D114" i="7"/>
  <c r="T22" i="3"/>
  <c r="D80" i="7"/>
  <c r="T18" i="3"/>
  <c r="D46" i="7"/>
  <c r="V32" i="3"/>
  <c r="D166" i="7"/>
  <c r="V28" i="3"/>
  <c r="D132" i="7"/>
  <c r="V24" i="3"/>
  <c r="D98" i="7"/>
  <c r="V20" i="3"/>
  <c r="D64" i="7"/>
  <c r="V16" i="3"/>
  <c r="D30" i="7"/>
  <c r="N22" i="3"/>
  <c r="D77" i="7"/>
  <c r="P33" i="3"/>
  <c r="J163" i="7"/>
  <c r="P29" i="3"/>
  <c r="J129" i="7"/>
  <c r="P25" i="3"/>
  <c r="J95" i="7"/>
  <c r="P21" i="3"/>
  <c r="J61" i="7"/>
  <c r="P17" i="3"/>
  <c r="J27" i="7"/>
  <c r="R32" i="3"/>
  <c r="D164" i="7"/>
  <c r="R28" i="3"/>
  <c r="D130" i="7"/>
  <c r="R24" i="3"/>
  <c r="D96" i="7"/>
  <c r="R20" i="3"/>
  <c r="D62" i="7"/>
  <c r="R16" i="3"/>
  <c r="D28" i="7"/>
  <c r="T31" i="3"/>
  <c r="J148" i="7"/>
  <c r="T27" i="3"/>
  <c r="J114" i="7"/>
  <c r="T23" i="3"/>
  <c r="J80" i="7"/>
  <c r="T19" i="3"/>
  <c r="J46" i="7"/>
  <c r="T15" i="3"/>
  <c r="J12" i="7"/>
  <c r="N30" i="3"/>
  <c r="D145" i="7"/>
  <c r="N18" i="3"/>
  <c r="D43" i="7"/>
  <c r="N31" i="3"/>
  <c r="J145" i="7"/>
  <c r="N27" i="3"/>
  <c r="J111" i="7"/>
  <c r="N23" i="3"/>
  <c r="J77" i="7"/>
  <c r="N19" i="3"/>
  <c r="J43" i="7"/>
  <c r="N15" i="3"/>
  <c r="J9" i="7"/>
  <c r="P30" i="3"/>
  <c r="D146" i="7"/>
  <c r="P26" i="3"/>
  <c r="D112" i="7"/>
  <c r="P22" i="3"/>
  <c r="D78" i="7"/>
  <c r="P18" i="3"/>
  <c r="D44" i="7"/>
  <c r="R33" i="3"/>
  <c r="J164" i="7"/>
  <c r="R29" i="3"/>
  <c r="J130" i="7"/>
  <c r="R25" i="3"/>
  <c r="J96" i="7"/>
  <c r="R21" i="3"/>
  <c r="J62" i="7"/>
  <c r="R17" i="3"/>
  <c r="J28" i="7"/>
  <c r="T32" i="3"/>
  <c r="D165" i="7"/>
  <c r="T28" i="3"/>
  <c r="D131" i="7"/>
  <c r="T24" i="3"/>
  <c r="D97" i="7"/>
  <c r="T20" i="3"/>
  <c r="D63" i="7"/>
  <c r="T16" i="3"/>
  <c r="D29" i="7"/>
  <c r="V30" i="3"/>
  <c r="D149" i="7"/>
  <c r="V26" i="3"/>
  <c r="D115" i="7"/>
  <c r="V22" i="3"/>
  <c r="D81" i="7"/>
  <c r="V18" i="3"/>
  <c r="D47" i="7"/>
  <c r="V14" i="3"/>
  <c r="D13" i="7"/>
  <c r="T14" i="3"/>
  <c r="D12" i="7"/>
  <c r="R14" i="3"/>
  <c r="D11" i="7"/>
  <c r="N14" i="3"/>
  <c r="D9" i="7"/>
  <c r="K33" i="3"/>
  <c r="K15"/>
  <c r="K25"/>
  <c r="K29"/>
  <c r="K21"/>
  <c r="K31"/>
  <c r="K27"/>
  <c r="K23"/>
  <c r="K19"/>
  <c r="K32"/>
  <c r="K30"/>
  <c r="K28"/>
  <c r="K26"/>
  <c r="K24"/>
  <c r="K22"/>
  <c r="K20"/>
  <c r="K18"/>
  <c r="K17"/>
  <c r="K16"/>
  <c r="P14"/>
  <c r="K14"/>
  <c r="D8" i="7" s="1"/>
  <c r="L20" i="3" l="1"/>
  <c r="W20" s="1"/>
  <c r="D59" i="7"/>
  <c r="L17" i="3"/>
  <c r="W17" s="1"/>
  <c r="J25" i="7"/>
  <c r="L32" i="3"/>
  <c r="W32" s="1"/>
  <c r="D161" i="7"/>
  <c r="L15" i="3"/>
  <c r="J8" i="7"/>
  <c r="L16" i="3"/>
  <c r="W16" s="1"/>
  <c r="D25" i="7"/>
  <c r="L22" i="3"/>
  <c r="W22" s="1"/>
  <c r="D76" i="7"/>
  <c r="L30" i="3"/>
  <c r="W30" s="1"/>
  <c r="D144" i="7"/>
  <c r="L27" i="3"/>
  <c r="W27" s="1"/>
  <c r="J110" i="7"/>
  <c r="L25" i="3"/>
  <c r="W25" s="1"/>
  <c r="J93" i="7"/>
  <c r="L29" i="3"/>
  <c r="W29" s="1"/>
  <c r="J127" i="7"/>
  <c r="L23" i="3"/>
  <c r="W23" s="1"/>
  <c r="J76" i="7"/>
  <c r="L18" i="3"/>
  <c r="W18" s="1"/>
  <c r="D42" i="7"/>
  <c r="L26" i="3"/>
  <c r="W26" s="1"/>
  <c r="D110" i="7"/>
  <c r="L19" i="3"/>
  <c r="W19" s="1"/>
  <c r="J42" i="7"/>
  <c r="L21" i="3"/>
  <c r="W21" s="1"/>
  <c r="J59" i="7"/>
  <c r="L33" i="3"/>
  <c r="W33" s="1"/>
  <c r="J161" i="7"/>
  <c r="L28" i="3"/>
  <c r="W28" s="1"/>
  <c r="D127" i="7"/>
  <c r="L24" i="3"/>
  <c r="W24" s="1"/>
  <c r="D93" i="7"/>
  <c r="L31" i="3"/>
  <c r="W31" s="1"/>
  <c r="J144" i="7"/>
  <c r="W15" i="3"/>
  <c r="L14"/>
  <c r="W14" s="1"/>
  <c r="X31" l="1"/>
  <c r="J150" i="7"/>
  <c r="X28" i="3"/>
  <c r="D133" i="7"/>
  <c r="X21" i="3"/>
  <c r="J65" i="7"/>
  <c r="X26" i="3"/>
  <c r="D116" i="7"/>
  <c r="X23" i="3"/>
  <c r="J82" i="7"/>
  <c r="X25" i="3"/>
  <c r="J99" i="7"/>
  <c r="X30" i="3"/>
  <c r="D150" i="7"/>
  <c r="X16" i="3"/>
  <c r="D31" i="7"/>
  <c r="X32" i="3"/>
  <c r="D167" i="7"/>
  <c r="X20" i="3"/>
  <c r="D65" i="7"/>
  <c r="X24" i="3"/>
  <c r="D99" i="7"/>
  <c r="X33" i="3"/>
  <c r="J167" i="7"/>
  <c r="X19" i="3"/>
  <c r="J48" i="7"/>
  <c r="X18" i="3"/>
  <c r="D48" i="7"/>
  <c r="X29" i="3"/>
  <c r="J133" i="7"/>
  <c r="X27" i="3"/>
  <c r="J116" i="7"/>
  <c r="X22" i="3"/>
  <c r="D82" i="7"/>
  <c r="X17" i="3"/>
  <c r="J31" i="7"/>
  <c r="X15" i="3"/>
  <c r="J14" i="7"/>
  <c r="X14" i="3"/>
  <c r="D14" i="7"/>
</calcChain>
</file>

<file path=xl/sharedStrings.xml><?xml version="1.0" encoding="utf-8"?>
<sst xmlns="http://schemas.openxmlformats.org/spreadsheetml/2006/main" count="249" uniqueCount="46">
  <si>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</si>
  <si>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</si>
  <si>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</si>
  <si>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</si>
  <si>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</si>
  <si>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</si>
  <si>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</si>
  <si>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</si>
  <si>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</si>
  <si>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</si>
  <si>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</si>
  <si>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</si>
  <si>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</si>
  <si>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</si>
  <si>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</si>
  <si>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</si>
  <si>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</si>
  <si>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</si>
  <si>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</si>
  <si>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</si>
  <si>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</si>
  <si>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</si>
  <si>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</si>
  <si>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</si>
  <si>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</si>
  <si>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</si>
  <si>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</si>
  <si>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</si>
  <si>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</si>
  <si>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</si>
  <si>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</si>
  <si>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</si>
  <si>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</si>
  <si>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</si>
  <si>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</si>
  <si>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codigo</t>
  </si>
  <si>
    <t>Nombre</t>
  </si>
  <si>
    <t>Seguimiento</t>
  </si>
  <si>
    <t>I parcial</t>
  </si>
  <si>
    <t>Coevaluacion</t>
  </si>
  <si>
    <t>Definitiva</t>
  </si>
  <si>
    <t>INFOMRE DE NOTAS</t>
  </si>
  <si>
    <t>SI(ESERROR(BUSCARV(A14;datosestudiantes;2;FALSO));"no existe";BUSCARV(A14;datosestudiantes;2;FALSO))</t>
  </si>
  <si>
    <t>IIparcial</t>
  </si>
  <si>
    <t>Examen final 1</t>
  </si>
  <si>
    <t>Examen final 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</si>
</sst>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9" fontId="4" fillId="0" borderId="0" xfId="0" applyNumberFormat="1" applyFon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4" fillId="4" borderId="0" xfId="0" applyFont="1" applyFill="1"/>
    <xf numFmtId="0" fontId="9" fillId="4" borderId="0" xfId="0" applyFont="1" applyFill="1"/>
    <xf numFmtId="164" fontId="0" fillId="0" borderId="0" xfId="0" applyNumberForma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2</xdr:row>
      <xdr:rowOff>85725</xdr:rowOff>
    </xdr:from>
    <xdr:to>
      <xdr:col>8</xdr:col>
      <xdr:colOff>762000</xdr:colOff>
      <xdr:row>4</xdr:row>
      <xdr:rowOff>171450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66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19</xdr:row>
      <xdr:rowOff>85725</xdr:rowOff>
    </xdr:from>
    <xdr:to>
      <xdr:col>2</xdr:col>
      <xdr:colOff>828675</xdr:colOff>
      <xdr:row>21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66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19</xdr:row>
      <xdr:rowOff>85725</xdr:rowOff>
    </xdr:from>
    <xdr:to>
      <xdr:col>8</xdr:col>
      <xdr:colOff>762000</xdr:colOff>
      <xdr:row>21</xdr:row>
      <xdr:rowOff>171450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466725"/>
          <a:ext cx="70485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36</xdr:row>
      <xdr:rowOff>85725</xdr:rowOff>
    </xdr:from>
    <xdr:to>
      <xdr:col>2</xdr:col>
      <xdr:colOff>828675</xdr:colOff>
      <xdr:row>38</xdr:row>
      <xdr:rowOff>171450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66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36</xdr:row>
      <xdr:rowOff>85725</xdr:rowOff>
    </xdr:from>
    <xdr:to>
      <xdr:col>8</xdr:col>
      <xdr:colOff>762000</xdr:colOff>
      <xdr:row>38</xdr:row>
      <xdr:rowOff>171450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466725"/>
          <a:ext cx="70485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53</xdr:row>
      <xdr:rowOff>85725</xdr:rowOff>
    </xdr:from>
    <xdr:to>
      <xdr:col>2</xdr:col>
      <xdr:colOff>828675</xdr:colOff>
      <xdr:row>55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66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53</xdr:row>
      <xdr:rowOff>85725</xdr:rowOff>
    </xdr:from>
    <xdr:to>
      <xdr:col>8</xdr:col>
      <xdr:colOff>762000</xdr:colOff>
      <xdr:row>55</xdr:row>
      <xdr:rowOff>171450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466725"/>
          <a:ext cx="70485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53</xdr:row>
      <xdr:rowOff>85725</xdr:rowOff>
    </xdr:from>
    <xdr:to>
      <xdr:col>2</xdr:col>
      <xdr:colOff>828675</xdr:colOff>
      <xdr:row>55</xdr:row>
      <xdr:rowOff>171450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66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53</xdr:row>
      <xdr:rowOff>85725</xdr:rowOff>
    </xdr:from>
    <xdr:to>
      <xdr:col>8</xdr:col>
      <xdr:colOff>762000</xdr:colOff>
      <xdr:row>55</xdr:row>
      <xdr:rowOff>171450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466725"/>
          <a:ext cx="70485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70</xdr:row>
      <xdr:rowOff>85725</xdr:rowOff>
    </xdr:from>
    <xdr:to>
      <xdr:col>2</xdr:col>
      <xdr:colOff>828675</xdr:colOff>
      <xdr:row>72</xdr:row>
      <xdr:rowOff>171450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66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70</xdr:row>
      <xdr:rowOff>85725</xdr:rowOff>
    </xdr:from>
    <xdr:to>
      <xdr:col>8</xdr:col>
      <xdr:colOff>762000</xdr:colOff>
      <xdr:row>72</xdr:row>
      <xdr:rowOff>171450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466725"/>
          <a:ext cx="70485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87</xdr:row>
      <xdr:rowOff>85725</xdr:rowOff>
    </xdr:from>
    <xdr:to>
      <xdr:col>2</xdr:col>
      <xdr:colOff>828675</xdr:colOff>
      <xdr:row>89</xdr:row>
      <xdr:rowOff>171450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66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87</xdr:row>
      <xdr:rowOff>85725</xdr:rowOff>
    </xdr:from>
    <xdr:to>
      <xdr:col>8</xdr:col>
      <xdr:colOff>762000</xdr:colOff>
      <xdr:row>89</xdr:row>
      <xdr:rowOff>171450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466725"/>
          <a:ext cx="70485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104</xdr:row>
      <xdr:rowOff>85725</xdr:rowOff>
    </xdr:from>
    <xdr:to>
      <xdr:col>2</xdr:col>
      <xdr:colOff>828675</xdr:colOff>
      <xdr:row>106</xdr:row>
      <xdr:rowOff>171450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66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104</xdr:row>
      <xdr:rowOff>85725</xdr:rowOff>
    </xdr:from>
    <xdr:to>
      <xdr:col>8</xdr:col>
      <xdr:colOff>762000</xdr:colOff>
      <xdr:row>106</xdr:row>
      <xdr:rowOff>171450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466725"/>
          <a:ext cx="70485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121</xdr:row>
      <xdr:rowOff>85725</xdr:rowOff>
    </xdr:from>
    <xdr:to>
      <xdr:col>2</xdr:col>
      <xdr:colOff>828675</xdr:colOff>
      <xdr:row>123</xdr:row>
      <xdr:rowOff>171450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9897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121</xdr:row>
      <xdr:rowOff>85725</xdr:rowOff>
    </xdr:from>
    <xdr:to>
      <xdr:col>8</xdr:col>
      <xdr:colOff>762000</xdr:colOff>
      <xdr:row>123</xdr:row>
      <xdr:rowOff>171450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9897725"/>
          <a:ext cx="70485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138</xdr:row>
      <xdr:rowOff>85725</xdr:rowOff>
    </xdr:from>
    <xdr:to>
      <xdr:col>2</xdr:col>
      <xdr:colOff>828675</xdr:colOff>
      <xdr:row>140</xdr:row>
      <xdr:rowOff>171450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9897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138</xdr:row>
      <xdr:rowOff>85725</xdr:rowOff>
    </xdr:from>
    <xdr:to>
      <xdr:col>8</xdr:col>
      <xdr:colOff>762000</xdr:colOff>
      <xdr:row>140</xdr:row>
      <xdr:rowOff>171450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9897725"/>
          <a:ext cx="70485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138</xdr:row>
      <xdr:rowOff>85725</xdr:rowOff>
    </xdr:from>
    <xdr:to>
      <xdr:col>2</xdr:col>
      <xdr:colOff>828675</xdr:colOff>
      <xdr:row>140</xdr:row>
      <xdr:rowOff>171450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9897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138</xdr:row>
      <xdr:rowOff>85725</xdr:rowOff>
    </xdr:from>
    <xdr:to>
      <xdr:col>8</xdr:col>
      <xdr:colOff>762000</xdr:colOff>
      <xdr:row>140</xdr:row>
      <xdr:rowOff>171450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9897725"/>
          <a:ext cx="70485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155</xdr:row>
      <xdr:rowOff>85725</xdr:rowOff>
    </xdr:from>
    <xdr:to>
      <xdr:col>2</xdr:col>
      <xdr:colOff>828675</xdr:colOff>
      <xdr:row>157</xdr:row>
      <xdr:rowOff>171450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9897725"/>
          <a:ext cx="771525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155</xdr:row>
      <xdr:rowOff>85725</xdr:rowOff>
    </xdr:from>
    <xdr:to>
      <xdr:col>8</xdr:col>
      <xdr:colOff>762000</xdr:colOff>
      <xdr:row>157</xdr:row>
      <xdr:rowOff>171450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9897725"/>
          <a:ext cx="70485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O35"/>
  <sheetViews>
    <sheetView tabSelected="1" topLeftCell="A3" workbookViewId="0">
      <selection activeCell="A14" sqref="A14"/>
    </sheetView>
  </sheetViews>
  <sheetFormatPr baseColWidth="10" defaultRowHeight="15.7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/>
    <row r="9" spans="1:15" ht="15.75" customHeight="1">
      <c r="A9" s="24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15.75" customHeight="1" thickBot="1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4.25" customHeight="1" thickBot="1">
      <c r="A11" s="28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15.75" customHeight="1" thickTop="1" thickBot="1">
      <c r="A12" s="29" t="s">
        <v>31</v>
      </c>
      <c r="B12" s="29"/>
      <c r="C12" s="30">
        <v>0.3</v>
      </c>
      <c r="D12" s="30"/>
      <c r="E12" s="30"/>
      <c r="F12" s="30"/>
      <c r="G12" s="30"/>
      <c r="H12" s="30"/>
      <c r="I12" s="30"/>
      <c r="J12" s="30"/>
      <c r="K12" s="17">
        <v>0.2</v>
      </c>
      <c r="L12" s="17">
        <v>0.2</v>
      </c>
      <c r="M12" s="17">
        <v>0.1</v>
      </c>
      <c r="N12" s="17">
        <v>0.1</v>
      </c>
      <c r="O12" s="17">
        <v>0.1</v>
      </c>
    </row>
    <row r="13" spans="1:15" ht="15.75" customHeight="1" thickTop="1" thickBot="1">
      <c r="A13" s="29"/>
      <c r="B13" s="29"/>
      <c r="C13" s="31" t="s">
        <v>28</v>
      </c>
      <c r="D13" s="31"/>
      <c r="E13" s="31"/>
      <c r="F13" s="31"/>
      <c r="G13" s="31"/>
      <c r="H13" s="31"/>
      <c r="I13" s="31"/>
      <c r="J13" s="31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>
      <c r="N34" s="4"/>
    </row>
    <row r="35" spans="1:15">
      <c r="A35" s="1">
        <v>1</v>
      </c>
      <c r="B35" s="21">
        <v>2</v>
      </c>
      <c r="C35" s="22">
        <v>3</v>
      </c>
      <c r="D35" s="21">
        <v>4</v>
      </c>
      <c r="E35" s="21">
        <v>5</v>
      </c>
      <c r="F35" s="21">
        <v>6</v>
      </c>
      <c r="G35" s="21">
        <v>7</v>
      </c>
      <c r="H35" s="21">
        <v>8</v>
      </c>
      <c r="I35" s="21">
        <v>9</v>
      </c>
      <c r="J35" s="21">
        <v>10</v>
      </c>
      <c r="K35" s="21">
        <v>11</v>
      </c>
      <c r="L35" s="21">
        <v>12</v>
      </c>
      <c r="M35" s="21">
        <v>13</v>
      </c>
      <c r="N35" s="21">
        <v>14</v>
      </c>
      <c r="O35" s="21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X38"/>
  <sheetViews>
    <sheetView workbookViewId="0">
      <pane xSplit="10" ySplit="12" topLeftCell="K13" activePane="bottomRight" state="frozen"/>
      <selection pane="topRight" activeCell="K1" sqref="K1"/>
      <selection pane="bottomLeft" activeCell="A13" sqref="A13"/>
      <selection pane="bottomRight" activeCell="A17" sqref="A17"/>
    </sheetView>
  </sheetViews>
  <sheetFormatPr baseColWidth="10" defaultRowHeight="15.7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6" spans="1:24">
      <c r="A6" s="1" t="s">
        <v>42</v>
      </c>
    </row>
    <row r="8" spans="1:24" ht="16.5" thickBot="1"/>
    <row r="9" spans="1:24" ht="15.75" customHeight="1">
      <c r="A9" s="24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32"/>
    </row>
    <row r="10" spans="1:24" ht="15.75" customHeight="1" thickBot="1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33"/>
    </row>
    <row r="11" spans="1:24" ht="14.25" customHeight="1" thickBot="1">
      <c r="A11" s="28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5.75" customHeight="1" thickTop="1" thickBot="1">
      <c r="A12" s="29" t="s">
        <v>31</v>
      </c>
      <c r="B12" s="29"/>
      <c r="C12" s="30"/>
      <c r="D12" s="30"/>
      <c r="E12" s="30"/>
      <c r="F12" s="30"/>
      <c r="G12" s="30"/>
      <c r="H12" s="30"/>
      <c r="I12" s="30"/>
      <c r="J12" s="30"/>
      <c r="K12" s="18"/>
      <c r="L12" s="18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>
      <c r="A13" s="29"/>
      <c r="B13" s="29"/>
      <c r="C13" s="31" t="s">
        <v>28</v>
      </c>
      <c r="D13" s="31"/>
      <c r="E13" s="31"/>
      <c r="F13" s="31"/>
      <c r="G13" s="31"/>
      <c r="H13" s="31"/>
      <c r="I13" s="31"/>
      <c r="J13" s="31"/>
      <c r="K13" s="16" t="s">
        <v>32</v>
      </c>
      <c r="L13" s="17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>
      <c r="A14" s="3">
        <v>1</v>
      </c>
      <c r="B14" s="3" t="str">
        <f t="shared" ref="B14:B34" si="0">IF(ISBLANK(A14),"",IF(ISERROR(VLOOKUP(A14,datosestudiantes,2,FALSE)),"NO EXISTE",VLOOKUP(A14,datosestudiantes,2,FALSE)))</f>
        <v>ALEJANDRO SEPULVEDA</v>
      </c>
      <c r="C14" s="11">
        <f t="shared" ref="C14:C33" si="1">IF(ISERROR(VLOOKUP(A14,datosestudiantes,3,FALSE)),"",VLOOKUP(A14,datosestudiantes,3,FALSE))</f>
        <v>4.3</v>
      </c>
      <c r="D14" s="11">
        <f t="shared" ref="D14:D33" si="2">IF(ISERROR(VLOOKUP(A14,datosestudiantes,4,FALSE)),"",VLOOKUP(A14,datosestudiantes,4,FALSE))</f>
        <v>1.2</v>
      </c>
      <c r="E14" s="11">
        <f t="shared" ref="E14:E33" si="3">IF(ISERROR(VLOOKUP(A14,datosestudiantes,5,FALSE)),"",VLOOKUP(A14,datosestudiantes,5,FALSE))</f>
        <v>2.9</v>
      </c>
      <c r="F14" s="11">
        <f t="shared" ref="F14:F33" si="4">IF(ISERROR(VLOOKUP(A14,datosestudiantes,6,FALSE)),"",VLOOKUP(A14,datosestudiantes,6,FALSE))</f>
        <v>4.5</v>
      </c>
      <c r="G14" s="11">
        <f t="shared" ref="G14:G33" si="5">IF(ISERROR(VLOOKUP(A14,datosestudiantes,7,FALSE)),"",VLOOKUP(A14,datosestudiantes,7,FALSE))</f>
        <v>4.8</v>
      </c>
      <c r="H14" s="11">
        <f t="shared" ref="H14:H33" si="6">IF(ISERROR(VLOOKUP(A14,datosestudiantes,8,FALSE)),"",VLOOKUP(A14,datosestudiantes,8,FALSE))</f>
        <v>3.9</v>
      </c>
      <c r="I14" s="11">
        <f t="shared" ref="I14:I33" si="7">IF(ISERROR(VLOOKUP(A14,datosestudiantes,9,FALSE)),"",VLOOKUP(A14,datosestudiantes,9,FALSE))</f>
        <v>4.2</v>
      </c>
      <c r="J14" s="11">
        <f t="shared" ref="J14:J33" si="8">IF(ISERROR(VLOOKUP(A14,datosestudiantes,10,FALSE)),"",VLOOKUP(A14,datosestudiantes,10,FALSE))</f>
        <v>4</v>
      </c>
      <c r="K14" s="13">
        <f>IF(OR(C14="",D14="",E14="",F14="",G14="",H14="",I14="",J14=""),"",AVERAGE(C14:J14))</f>
        <v>3.7249999999999996</v>
      </c>
      <c r="L14" s="13">
        <f>IF(OR(K14="",$L$13=""),"",K14*$L$13)</f>
        <v>1.1174999999999999</v>
      </c>
      <c r="M14" s="11">
        <f t="shared" ref="M14:M33" si="9">IF(ISERROR(VLOOKUP(A14,datosestudiantes,11,FALSE)),"",VLOOKUP(A14,datosestudiantes,11,FALSE))</f>
        <v>3.8</v>
      </c>
      <c r="N14" s="12">
        <f>IF(OR(M14="",$N$13=""),"",M14*$N$13)</f>
        <v>0.76</v>
      </c>
      <c r="O14" s="11">
        <f t="shared" ref="O14:O33" si="10">IF(ISERROR(VLOOKUP(A14,datosestudiantes,12,FALSE)),"",VLOOKUP(A14,datosestudiantes,12,FALSE))</f>
        <v>4.3</v>
      </c>
      <c r="P14" s="12">
        <f>IF(OR(O14="",$P$13=""),"",O14*$P$13)</f>
        <v>0.86</v>
      </c>
      <c r="Q14" s="13">
        <f t="shared" ref="Q14:Q33" si="11">IF(ISERROR(VLOOKUP(A14,datosestudiantes,13,FALSE)),"",VLOOKUP(A14,datosestudiantes,13,FALSE))</f>
        <v>3.4</v>
      </c>
      <c r="R14" s="12">
        <f>IF(OR(Q14="",$R$13=""),"",Q14*$R$13)</f>
        <v>0.34</v>
      </c>
      <c r="S14" s="13">
        <f t="shared" ref="S14:S33" si="12">IF(ISERROR(VLOOKUP(A14,datosestudiantes,14,FALSE)),"",VLOOKUP(A14,datosestudiantes,14,FALSE))</f>
        <v>2.9</v>
      </c>
      <c r="T14" s="12">
        <f>IF(OR(S14="",$T$13=""),"",S14*$T$13)</f>
        <v>0.28999999999999998</v>
      </c>
      <c r="U14" s="11">
        <f t="shared" ref="U14:U34" si="13">IF(ISERROR(VLOOKUP(A14,datosestudiantes,15,FALSE)),"",VLOOKUP(A14,datosestudiantes,15,FALSE))</f>
        <v>3.5</v>
      </c>
      <c r="V14" s="12">
        <f>IF(OR(U14="",$V$13=""),"",U14*$V$13)</f>
        <v>0.35000000000000003</v>
      </c>
      <c r="W14" s="12">
        <f>IF(OR(L14="",N14="",P14="",R14="",T14="",V14=""),"",SUM(L14,N14,P14,R14,T14,V14))</f>
        <v>3.7174999999999998</v>
      </c>
      <c r="X14" s="19" t="str">
        <f>IF(ISBLANK(A14),"",IF(W14&gt;=3,"Aprobo","Reprobo"))</f>
        <v>Aprobo</v>
      </c>
    </row>
    <row r="15" spans="1:24" s="2" customFormat="1" ht="17.25" thickTop="1" thickBot="1">
      <c r="A15" s="3">
        <v>2</v>
      </c>
      <c r="B15" s="3" t="str">
        <f t="shared" si="0"/>
        <v>CARLOS JARAMILLO</v>
      </c>
      <c r="C15" s="11">
        <f t="shared" si="1"/>
        <v>4</v>
      </c>
      <c r="D15" s="11">
        <f t="shared" si="2"/>
        <v>4.0999999999999996</v>
      </c>
      <c r="E15" s="11">
        <f t="shared" si="3"/>
        <v>3.8</v>
      </c>
      <c r="F15" s="11">
        <f t="shared" si="4"/>
        <v>2.2000000000000002</v>
      </c>
      <c r="G15" s="11">
        <f t="shared" si="5"/>
        <v>1.9</v>
      </c>
      <c r="H15" s="11">
        <f t="shared" si="6"/>
        <v>3</v>
      </c>
      <c r="I15" s="11">
        <f t="shared" si="7"/>
        <v>4.8</v>
      </c>
      <c r="J15" s="11">
        <f t="shared" si="8"/>
        <v>5</v>
      </c>
      <c r="K15" s="13">
        <f t="shared" ref="K15:K33" si="14">IF(OR(C15="",D15="",E15="",F15="",G15="",H15="",I15="",J15=""),"",AVERAGE(C15:J15))</f>
        <v>3.6</v>
      </c>
      <c r="L15" s="13">
        <f t="shared" ref="L15:L33" si="15">IF(OR(K15="",$L$13=""),"",K15*$L$13)</f>
        <v>1.08</v>
      </c>
      <c r="M15" s="11">
        <f t="shared" si="9"/>
        <v>4.5999999999999996</v>
      </c>
      <c r="N15" s="12">
        <f t="shared" ref="N15:N33" si="16">IF(OR(M15="",$N$13=""),"",M15*$N$13)</f>
        <v>0.91999999999999993</v>
      </c>
      <c r="O15" s="11">
        <f t="shared" si="10"/>
        <v>3.2</v>
      </c>
      <c r="P15" s="12">
        <f t="shared" ref="P15:P33" si="17">IF(OR(O15="",$P$13=""),"",O15*$P$13)</f>
        <v>0.64000000000000012</v>
      </c>
      <c r="Q15" s="13">
        <f t="shared" si="11"/>
        <v>2.5</v>
      </c>
      <c r="R15" s="12">
        <f t="shared" ref="R15:R33" si="18">IF(OR(Q15="",$R$13=""),"",Q15*$R$13)</f>
        <v>0.25</v>
      </c>
      <c r="S15" s="13">
        <f t="shared" si="12"/>
        <v>4.2</v>
      </c>
      <c r="T15" s="12">
        <f t="shared" ref="T15:T33" si="19">IF(OR(S15="",$T$13=""),"",S15*$T$13)</f>
        <v>0.42000000000000004</v>
      </c>
      <c r="U15" s="11">
        <f t="shared" si="13"/>
        <v>4</v>
      </c>
      <c r="V15" s="12">
        <f t="shared" ref="V15:V33" si="20">IF(OR(U15="",$V$13=""),"",U15*$V$13)</f>
        <v>0.4</v>
      </c>
      <c r="W15" s="12">
        <f t="shared" ref="W15:W37" si="21">IF(OR(L15="",N15="",P15="",R15="",T15="",V15=""),"",SUM(L15,N15,P15,R15,T15,V15))</f>
        <v>3.71</v>
      </c>
      <c r="X15" s="19" t="str">
        <f t="shared" ref="X15:X37" si="22">IF(ISBLANK(A15),"",IF(W15&gt;=3,"Aprobo","Reprobo"))</f>
        <v>Aprobo</v>
      </c>
    </row>
    <row r="16" spans="1:24" s="2" customFormat="1" ht="17.25" thickTop="1" thickBot="1">
      <c r="A16" s="3">
        <v>3</v>
      </c>
      <c r="B16" s="3" t="str">
        <f t="shared" si="0"/>
        <v>CARLOS VERGARA</v>
      </c>
      <c r="C16" s="11">
        <f t="shared" si="1"/>
        <v>4.5</v>
      </c>
      <c r="D16" s="11">
        <f t="shared" si="2"/>
        <v>3.8</v>
      </c>
      <c r="E16" s="11">
        <f t="shared" si="3"/>
        <v>4.2</v>
      </c>
      <c r="F16" s="11">
        <f t="shared" si="4"/>
        <v>4</v>
      </c>
      <c r="G16" s="11">
        <f t="shared" si="5"/>
        <v>5</v>
      </c>
      <c r="H16" s="11">
        <f t="shared" si="6"/>
        <v>5</v>
      </c>
      <c r="I16" s="11">
        <f t="shared" si="7"/>
        <v>5</v>
      </c>
      <c r="J16" s="11">
        <f t="shared" si="8"/>
        <v>4.8</v>
      </c>
      <c r="K16" s="13">
        <f t="shared" si="14"/>
        <v>4.5374999999999996</v>
      </c>
      <c r="L16" s="13">
        <f t="shared" si="15"/>
        <v>1.3612499999999998</v>
      </c>
      <c r="M16" s="11">
        <f t="shared" si="9"/>
        <v>4.5</v>
      </c>
      <c r="N16" s="12">
        <f t="shared" si="16"/>
        <v>0.9</v>
      </c>
      <c r="O16" s="11">
        <f t="shared" si="10"/>
        <v>4.5999999999999996</v>
      </c>
      <c r="P16" s="12">
        <f t="shared" si="17"/>
        <v>0.91999999999999993</v>
      </c>
      <c r="Q16" s="13">
        <f t="shared" si="11"/>
        <v>3.8</v>
      </c>
      <c r="R16" s="12">
        <f t="shared" si="18"/>
        <v>0.38</v>
      </c>
      <c r="S16" s="13">
        <f t="shared" si="12"/>
        <v>4.5</v>
      </c>
      <c r="T16" s="12">
        <f t="shared" si="19"/>
        <v>0.45</v>
      </c>
      <c r="U16" s="11">
        <f t="shared" si="13"/>
        <v>4</v>
      </c>
      <c r="V16" s="12">
        <f t="shared" si="20"/>
        <v>0.4</v>
      </c>
      <c r="W16" s="12">
        <f t="shared" si="21"/>
        <v>4.4112499999999999</v>
      </c>
      <c r="X16" s="19" t="str">
        <f t="shared" si="22"/>
        <v>Aprobo</v>
      </c>
    </row>
    <row r="17" spans="1:24" ht="17.25" thickTop="1" thickBot="1">
      <c r="A17" s="3">
        <v>4</v>
      </c>
      <c r="B17" s="3" t="str">
        <f t="shared" si="0"/>
        <v>CESAR GUARIN</v>
      </c>
      <c r="C17" s="11">
        <f t="shared" si="1"/>
        <v>3.5</v>
      </c>
      <c r="D17" s="11">
        <f t="shared" si="2"/>
        <v>4</v>
      </c>
      <c r="E17" s="11">
        <f t="shared" si="3"/>
        <v>4.8</v>
      </c>
      <c r="F17" s="11">
        <f t="shared" si="4"/>
        <v>5</v>
      </c>
      <c r="G17" s="11">
        <f t="shared" si="5"/>
        <v>2.5</v>
      </c>
      <c r="H17" s="11">
        <f t="shared" si="6"/>
        <v>3.9</v>
      </c>
      <c r="I17" s="11">
        <f t="shared" si="7"/>
        <v>3.5</v>
      </c>
      <c r="J17" s="11">
        <f t="shared" si="8"/>
        <v>4.5</v>
      </c>
      <c r="K17" s="13">
        <f t="shared" si="14"/>
        <v>3.9624999999999999</v>
      </c>
      <c r="L17" s="13">
        <f t="shared" si="15"/>
        <v>1.18875</v>
      </c>
      <c r="M17" s="11">
        <f t="shared" si="9"/>
        <v>2.9</v>
      </c>
      <c r="N17" s="12">
        <f t="shared" si="16"/>
        <v>0.57999999999999996</v>
      </c>
      <c r="O17" s="11">
        <f t="shared" si="10"/>
        <v>3</v>
      </c>
      <c r="P17" s="12">
        <f t="shared" si="17"/>
        <v>0.60000000000000009</v>
      </c>
      <c r="Q17" s="13">
        <f t="shared" si="11"/>
        <v>4.5</v>
      </c>
      <c r="R17" s="12">
        <f t="shared" si="18"/>
        <v>0.45</v>
      </c>
      <c r="S17" s="13">
        <f t="shared" si="12"/>
        <v>1</v>
      </c>
      <c r="T17" s="12">
        <f t="shared" si="19"/>
        <v>0.1</v>
      </c>
      <c r="U17" s="11">
        <f t="shared" si="13"/>
        <v>3.5</v>
      </c>
      <c r="V17" s="12">
        <f t="shared" si="20"/>
        <v>0.35000000000000003</v>
      </c>
      <c r="W17" s="12">
        <f t="shared" si="21"/>
        <v>3.2687500000000003</v>
      </c>
      <c r="X17" s="19" t="str">
        <f t="shared" si="22"/>
        <v>Aprobo</v>
      </c>
    </row>
    <row r="18" spans="1:24" ht="17.25" thickTop="1" thickBot="1">
      <c r="A18" s="3">
        <v>5</v>
      </c>
      <c r="B18" s="3" t="str">
        <f t="shared" si="0"/>
        <v>CLAUDIA MONTES</v>
      </c>
      <c r="C18" s="11">
        <f t="shared" si="1"/>
        <v>5</v>
      </c>
      <c r="D18" s="11">
        <f t="shared" si="2"/>
        <v>3.9</v>
      </c>
      <c r="E18" s="11">
        <f t="shared" si="3"/>
        <v>5</v>
      </c>
      <c r="F18" s="11">
        <f t="shared" si="4"/>
        <v>4.8</v>
      </c>
      <c r="G18" s="11">
        <f t="shared" si="5"/>
        <v>4.3</v>
      </c>
      <c r="H18" s="11">
        <f t="shared" si="6"/>
        <v>0</v>
      </c>
      <c r="I18" s="11">
        <f t="shared" si="7"/>
        <v>2.2999999999999998</v>
      </c>
      <c r="J18" s="11">
        <f t="shared" si="8"/>
        <v>5</v>
      </c>
      <c r="K18" s="13">
        <f t="shared" si="14"/>
        <v>3.7875000000000001</v>
      </c>
      <c r="L18" s="13">
        <f t="shared" si="15"/>
        <v>1.13625</v>
      </c>
      <c r="M18" s="11">
        <f t="shared" si="9"/>
        <v>3.2</v>
      </c>
      <c r="N18" s="12">
        <f t="shared" si="16"/>
        <v>0.64000000000000012</v>
      </c>
      <c r="O18" s="11">
        <f t="shared" si="10"/>
        <v>5</v>
      </c>
      <c r="P18" s="12">
        <f t="shared" si="17"/>
        <v>1</v>
      </c>
      <c r="Q18" s="13">
        <f t="shared" si="11"/>
        <v>4.5</v>
      </c>
      <c r="R18" s="12">
        <f t="shared" si="18"/>
        <v>0.45</v>
      </c>
      <c r="S18" s="13">
        <f t="shared" si="12"/>
        <v>5</v>
      </c>
      <c r="T18" s="12">
        <f t="shared" si="19"/>
        <v>0.5</v>
      </c>
      <c r="U18" s="11">
        <f t="shared" si="13"/>
        <v>3</v>
      </c>
      <c r="V18" s="12">
        <f t="shared" si="20"/>
        <v>0.30000000000000004</v>
      </c>
      <c r="W18" s="12">
        <f t="shared" si="21"/>
        <v>4.0262500000000001</v>
      </c>
      <c r="X18" s="19" t="str">
        <f t="shared" si="22"/>
        <v>Aprobo</v>
      </c>
    </row>
    <row r="19" spans="1:24" ht="17.25" thickTop="1" thickBot="1">
      <c r="A19" s="3">
        <v>6</v>
      </c>
      <c r="B19" s="3" t="str">
        <f t="shared" si="0"/>
        <v>DEISY BUSTAMANTE</v>
      </c>
      <c r="C19" s="11">
        <f t="shared" si="1"/>
        <v>3.2</v>
      </c>
      <c r="D19" s="11">
        <f t="shared" si="2"/>
        <v>2.4</v>
      </c>
      <c r="E19" s="11">
        <f t="shared" si="3"/>
        <v>3.5</v>
      </c>
      <c r="F19" s="11">
        <f t="shared" si="4"/>
        <v>4.5</v>
      </c>
      <c r="G19" s="11">
        <f t="shared" si="5"/>
        <v>4.5</v>
      </c>
      <c r="H19" s="11">
        <f t="shared" si="6"/>
        <v>5</v>
      </c>
      <c r="I19" s="11">
        <f t="shared" si="7"/>
        <v>2.9</v>
      </c>
      <c r="J19" s="11">
        <f t="shared" si="8"/>
        <v>1</v>
      </c>
      <c r="K19" s="13">
        <f t="shared" si="14"/>
        <v>3.375</v>
      </c>
      <c r="L19" s="13">
        <f t="shared" si="15"/>
        <v>1.0125</v>
      </c>
      <c r="M19" s="11">
        <f t="shared" si="9"/>
        <v>4.9000000000000004</v>
      </c>
      <c r="N19" s="12">
        <f t="shared" si="16"/>
        <v>0.98000000000000009</v>
      </c>
      <c r="O19" s="11">
        <f t="shared" si="10"/>
        <v>4.3</v>
      </c>
      <c r="P19" s="12">
        <f t="shared" si="17"/>
        <v>0.86</v>
      </c>
      <c r="Q19" s="13">
        <f t="shared" si="11"/>
        <v>4.5</v>
      </c>
      <c r="R19" s="12">
        <f t="shared" si="18"/>
        <v>0.45</v>
      </c>
      <c r="S19" s="13">
        <f t="shared" si="12"/>
        <v>5</v>
      </c>
      <c r="T19" s="12">
        <f t="shared" si="19"/>
        <v>0.5</v>
      </c>
      <c r="U19" s="11">
        <f t="shared" si="13"/>
        <v>3.5</v>
      </c>
      <c r="V19" s="12">
        <f t="shared" si="20"/>
        <v>0.35000000000000003</v>
      </c>
      <c r="W19" s="12">
        <f t="shared" si="21"/>
        <v>4.1524999999999999</v>
      </c>
      <c r="X19" s="19" t="str">
        <f t="shared" si="22"/>
        <v>Aprobo</v>
      </c>
    </row>
    <row r="20" spans="1:24" ht="17.25" thickTop="1" thickBot="1">
      <c r="A20" s="3">
        <v>7</v>
      </c>
      <c r="B20" s="3" t="str">
        <f t="shared" si="0"/>
        <v>DEISY HERRERA</v>
      </c>
      <c r="C20" s="11">
        <f t="shared" si="1"/>
        <v>5</v>
      </c>
      <c r="D20" s="11">
        <f t="shared" si="2"/>
        <v>5</v>
      </c>
      <c r="E20" s="11">
        <f t="shared" si="3"/>
        <v>2.2999999999999998</v>
      </c>
      <c r="F20" s="11">
        <f t="shared" si="4"/>
        <v>5</v>
      </c>
      <c r="G20" s="11">
        <f t="shared" si="5"/>
        <v>3.8</v>
      </c>
      <c r="H20" s="11">
        <f t="shared" si="6"/>
        <v>4.8</v>
      </c>
      <c r="I20" s="11">
        <f t="shared" si="7"/>
        <v>4.5999999999999996</v>
      </c>
      <c r="J20" s="11">
        <f t="shared" si="8"/>
        <v>4.5</v>
      </c>
      <c r="K20" s="13">
        <f t="shared" si="14"/>
        <v>4.375</v>
      </c>
      <c r="L20" s="13">
        <f t="shared" si="15"/>
        <v>1.3125</v>
      </c>
      <c r="M20" s="11">
        <f t="shared" si="9"/>
        <v>2</v>
      </c>
      <c r="N20" s="12">
        <f t="shared" si="16"/>
        <v>0.4</v>
      </c>
      <c r="O20" s="11">
        <f t="shared" si="10"/>
        <v>5</v>
      </c>
      <c r="P20" s="12">
        <f t="shared" si="17"/>
        <v>1</v>
      </c>
      <c r="Q20" s="13">
        <f t="shared" si="11"/>
        <v>3.9</v>
      </c>
      <c r="R20" s="12">
        <f t="shared" si="18"/>
        <v>0.39</v>
      </c>
      <c r="S20" s="13">
        <f t="shared" si="12"/>
        <v>2</v>
      </c>
      <c r="T20" s="12">
        <f t="shared" si="19"/>
        <v>0.2</v>
      </c>
      <c r="U20" s="11">
        <f t="shared" si="13"/>
        <v>4.5</v>
      </c>
      <c r="V20" s="12">
        <f t="shared" si="20"/>
        <v>0.45</v>
      </c>
      <c r="W20" s="12">
        <f t="shared" si="21"/>
        <v>3.7525000000000004</v>
      </c>
      <c r="X20" s="19" t="str">
        <f t="shared" si="22"/>
        <v>Aprobo</v>
      </c>
    </row>
    <row r="21" spans="1:24" ht="17.25" thickTop="1" thickBot="1">
      <c r="A21" s="3">
        <v>8</v>
      </c>
      <c r="B21" s="3" t="str">
        <f t="shared" si="0"/>
        <v>DIANA VALENCIA</v>
      </c>
      <c r="C21" s="11">
        <f t="shared" si="1"/>
        <v>2.8</v>
      </c>
      <c r="D21" s="11">
        <f t="shared" si="2"/>
        <v>2.2999999999999998</v>
      </c>
      <c r="E21" s="11">
        <f t="shared" si="3"/>
        <v>2.9</v>
      </c>
      <c r="F21" s="11">
        <f t="shared" si="4"/>
        <v>1.9</v>
      </c>
      <c r="G21" s="11">
        <f t="shared" si="5"/>
        <v>0</v>
      </c>
      <c r="H21" s="11">
        <f t="shared" si="6"/>
        <v>1.6</v>
      </c>
      <c r="I21" s="11">
        <f t="shared" si="7"/>
        <v>1</v>
      </c>
      <c r="J21" s="11">
        <f t="shared" si="8"/>
        <v>1.8</v>
      </c>
      <c r="K21" s="13">
        <f t="shared" si="14"/>
        <v>1.7875000000000001</v>
      </c>
      <c r="L21" s="13">
        <f t="shared" si="15"/>
        <v>0.53625</v>
      </c>
      <c r="M21" s="11">
        <f t="shared" si="9"/>
        <v>3</v>
      </c>
      <c r="N21" s="12">
        <f t="shared" si="16"/>
        <v>0.60000000000000009</v>
      </c>
      <c r="O21" s="11">
        <f t="shared" si="10"/>
        <v>3.9</v>
      </c>
      <c r="P21" s="12">
        <f t="shared" si="17"/>
        <v>0.78</v>
      </c>
      <c r="Q21" s="13">
        <f t="shared" si="11"/>
        <v>3</v>
      </c>
      <c r="R21" s="12">
        <f t="shared" si="18"/>
        <v>0.30000000000000004</v>
      </c>
      <c r="S21" s="13">
        <f t="shared" si="12"/>
        <v>3.5</v>
      </c>
      <c r="T21" s="12">
        <f t="shared" si="19"/>
        <v>0.35000000000000003</v>
      </c>
      <c r="U21" s="11">
        <f t="shared" si="13"/>
        <v>4.2</v>
      </c>
      <c r="V21" s="12">
        <f t="shared" si="20"/>
        <v>0.42000000000000004</v>
      </c>
      <c r="W21" s="12">
        <f t="shared" si="21"/>
        <v>2.9862500000000001</v>
      </c>
      <c r="X21" s="19" t="str">
        <f t="shared" si="22"/>
        <v>Reprobo</v>
      </c>
    </row>
    <row r="22" spans="1:24" ht="17.25" thickTop="1" thickBot="1">
      <c r="A22" s="3">
        <v>9</v>
      </c>
      <c r="B22" s="3" t="str">
        <f t="shared" si="0"/>
        <v>DIEGO GONZALEZ</v>
      </c>
      <c r="C22" s="11">
        <f t="shared" si="1"/>
        <v>0</v>
      </c>
      <c r="D22" s="11">
        <f t="shared" si="2"/>
        <v>3.9</v>
      </c>
      <c r="E22" s="11">
        <f t="shared" si="3"/>
        <v>4.2</v>
      </c>
      <c r="F22" s="11">
        <f t="shared" si="4"/>
        <v>4</v>
      </c>
      <c r="G22" s="11">
        <f t="shared" si="5"/>
        <v>1</v>
      </c>
      <c r="H22" s="11">
        <f t="shared" si="6"/>
        <v>5</v>
      </c>
      <c r="I22" s="11">
        <f t="shared" si="7"/>
        <v>3.2</v>
      </c>
      <c r="J22" s="11">
        <f t="shared" si="8"/>
        <v>2.5</v>
      </c>
      <c r="K22" s="13">
        <f t="shared" si="14"/>
        <v>2.9750000000000001</v>
      </c>
      <c r="L22" s="13">
        <f t="shared" si="15"/>
        <v>0.89249999999999996</v>
      </c>
      <c r="M22" s="11">
        <f t="shared" si="9"/>
        <v>2.5</v>
      </c>
      <c r="N22" s="12">
        <f t="shared" si="16"/>
        <v>0.5</v>
      </c>
      <c r="O22" s="11">
        <f t="shared" si="10"/>
        <v>1.3</v>
      </c>
      <c r="P22" s="12">
        <f t="shared" si="17"/>
        <v>0.26</v>
      </c>
      <c r="Q22" s="13">
        <f t="shared" si="11"/>
        <v>3.1</v>
      </c>
      <c r="R22" s="12">
        <f t="shared" si="18"/>
        <v>0.31000000000000005</v>
      </c>
      <c r="S22" s="13">
        <f t="shared" si="12"/>
        <v>2.2999999999999998</v>
      </c>
      <c r="T22" s="12">
        <f t="shared" si="19"/>
        <v>0.22999999999999998</v>
      </c>
      <c r="U22" s="11">
        <f t="shared" si="13"/>
        <v>2.2000000000000002</v>
      </c>
      <c r="V22" s="12">
        <f t="shared" si="20"/>
        <v>0.22000000000000003</v>
      </c>
      <c r="W22" s="12">
        <f t="shared" si="21"/>
        <v>2.4125000000000001</v>
      </c>
      <c r="X22" s="19" t="str">
        <f t="shared" si="22"/>
        <v>Reprobo</v>
      </c>
    </row>
    <row r="23" spans="1:24" ht="17.25" thickTop="1" thickBot="1">
      <c r="A23" s="3">
        <v>10</v>
      </c>
      <c r="B23" s="3" t="str">
        <f t="shared" si="0"/>
        <v>ELEANY TRUJILLO</v>
      </c>
      <c r="C23" s="11">
        <f t="shared" si="1"/>
        <v>3</v>
      </c>
      <c r="D23" s="11">
        <f t="shared" si="2"/>
        <v>4.9000000000000004</v>
      </c>
      <c r="E23" s="11">
        <f t="shared" si="3"/>
        <v>4.5</v>
      </c>
      <c r="F23" s="11">
        <f t="shared" si="4"/>
        <v>5</v>
      </c>
      <c r="G23" s="11">
        <f t="shared" si="5"/>
        <v>3.5</v>
      </c>
      <c r="H23" s="11">
        <f t="shared" si="6"/>
        <v>4.3</v>
      </c>
      <c r="I23" s="11">
        <f t="shared" si="7"/>
        <v>5</v>
      </c>
      <c r="J23" s="11">
        <f t="shared" si="8"/>
        <v>4.8</v>
      </c>
      <c r="K23" s="13">
        <f t="shared" si="14"/>
        <v>4.375</v>
      </c>
      <c r="L23" s="13">
        <f t="shared" si="15"/>
        <v>1.3125</v>
      </c>
      <c r="M23" s="11">
        <f t="shared" si="9"/>
        <v>3.8</v>
      </c>
      <c r="N23" s="12">
        <f t="shared" si="16"/>
        <v>0.76</v>
      </c>
      <c r="O23" s="11">
        <f t="shared" si="10"/>
        <v>5</v>
      </c>
      <c r="P23" s="12">
        <f t="shared" si="17"/>
        <v>1</v>
      </c>
      <c r="Q23" s="13">
        <f t="shared" si="11"/>
        <v>5</v>
      </c>
      <c r="R23" s="12">
        <f t="shared" si="18"/>
        <v>0.5</v>
      </c>
      <c r="S23" s="13">
        <f t="shared" si="12"/>
        <v>4.8</v>
      </c>
      <c r="T23" s="12">
        <f t="shared" si="19"/>
        <v>0.48</v>
      </c>
      <c r="U23" s="11">
        <f t="shared" si="13"/>
        <v>4.5</v>
      </c>
      <c r="V23" s="12">
        <f t="shared" si="20"/>
        <v>0.45</v>
      </c>
      <c r="W23" s="12">
        <f t="shared" si="21"/>
        <v>4.5025000000000004</v>
      </c>
      <c r="X23" s="19" t="str">
        <f t="shared" si="22"/>
        <v>Aprobo</v>
      </c>
    </row>
    <row r="24" spans="1:24" ht="17.25" thickTop="1" thickBot="1">
      <c r="A24" s="3">
        <v>11</v>
      </c>
      <c r="B24" s="3" t="str">
        <f t="shared" si="0"/>
        <v>FREDY MONTES</v>
      </c>
      <c r="C24" s="11">
        <f t="shared" si="1"/>
        <v>0.9</v>
      </c>
      <c r="D24" s="11">
        <f t="shared" si="2"/>
        <v>4.8</v>
      </c>
      <c r="E24" s="11">
        <f t="shared" si="3"/>
        <v>4.9000000000000004</v>
      </c>
      <c r="F24" s="11">
        <f t="shared" si="4"/>
        <v>3.6</v>
      </c>
      <c r="G24" s="11">
        <f t="shared" si="5"/>
        <v>5</v>
      </c>
      <c r="H24" s="11">
        <f t="shared" si="6"/>
        <v>3.5</v>
      </c>
      <c r="I24" s="11">
        <f t="shared" si="7"/>
        <v>4.8</v>
      </c>
      <c r="J24" s="11">
        <f t="shared" si="8"/>
        <v>4.5999999999999996</v>
      </c>
      <c r="K24" s="13">
        <f t="shared" si="14"/>
        <v>4.0125000000000002</v>
      </c>
      <c r="L24" s="13">
        <f t="shared" si="15"/>
        <v>1.2037500000000001</v>
      </c>
      <c r="M24" s="11">
        <f t="shared" si="9"/>
        <v>4.5</v>
      </c>
      <c r="N24" s="12">
        <f t="shared" si="16"/>
        <v>0.9</v>
      </c>
      <c r="O24" s="11">
        <f t="shared" si="10"/>
        <v>5</v>
      </c>
      <c r="P24" s="12">
        <f t="shared" si="17"/>
        <v>1</v>
      </c>
      <c r="Q24" s="13">
        <f t="shared" si="11"/>
        <v>4.3</v>
      </c>
      <c r="R24" s="12">
        <f t="shared" si="18"/>
        <v>0.43</v>
      </c>
      <c r="S24" s="13">
        <f t="shared" si="12"/>
        <v>4.5999999999999996</v>
      </c>
      <c r="T24" s="12">
        <f t="shared" si="19"/>
        <v>0.45999999999999996</v>
      </c>
      <c r="U24" s="11">
        <f t="shared" si="13"/>
        <v>3</v>
      </c>
      <c r="V24" s="12">
        <f t="shared" si="20"/>
        <v>0.30000000000000004</v>
      </c>
      <c r="W24" s="12">
        <f t="shared" si="21"/>
        <v>4.2937500000000002</v>
      </c>
      <c r="X24" s="19" t="str">
        <f t="shared" si="22"/>
        <v>Aprobo</v>
      </c>
    </row>
    <row r="25" spans="1:24" ht="17.25" thickTop="1" thickBot="1">
      <c r="A25" s="3">
        <v>12</v>
      </c>
      <c r="B25" s="3" t="str">
        <f t="shared" si="0"/>
        <v>JHON TOBON</v>
      </c>
      <c r="C25" s="11">
        <f t="shared" si="1"/>
        <v>1.2</v>
      </c>
      <c r="D25" s="11">
        <f t="shared" si="2"/>
        <v>2.6</v>
      </c>
      <c r="E25" s="11">
        <f t="shared" si="3"/>
        <v>5</v>
      </c>
      <c r="F25" s="11">
        <f t="shared" si="4"/>
        <v>4.5</v>
      </c>
      <c r="G25" s="11">
        <f t="shared" si="5"/>
        <v>5</v>
      </c>
      <c r="H25" s="11">
        <f t="shared" si="6"/>
        <v>4.0999999999999996</v>
      </c>
      <c r="I25" s="11">
        <f t="shared" si="7"/>
        <v>3.8</v>
      </c>
      <c r="J25" s="11">
        <f t="shared" si="8"/>
        <v>2.2000000000000002</v>
      </c>
      <c r="K25" s="13">
        <f t="shared" si="14"/>
        <v>3.55</v>
      </c>
      <c r="L25" s="13">
        <f t="shared" si="15"/>
        <v>1.0649999999999999</v>
      </c>
      <c r="M25" s="11">
        <f t="shared" si="9"/>
        <v>4.5</v>
      </c>
      <c r="N25" s="12">
        <f t="shared" si="16"/>
        <v>0.9</v>
      </c>
      <c r="O25" s="11">
        <f t="shared" si="10"/>
        <v>4</v>
      </c>
      <c r="P25" s="12">
        <f t="shared" si="17"/>
        <v>0.8</v>
      </c>
      <c r="Q25" s="13">
        <f t="shared" si="11"/>
        <v>3.5</v>
      </c>
      <c r="R25" s="12">
        <f t="shared" si="18"/>
        <v>0.35000000000000003</v>
      </c>
      <c r="S25" s="13">
        <f t="shared" si="12"/>
        <v>4.8</v>
      </c>
      <c r="T25" s="12">
        <f t="shared" si="19"/>
        <v>0.48</v>
      </c>
      <c r="U25" s="11">
        <f t="shared" si="13"/>
        <v>4.3</v>
      </c>
      <c r="V25" s="12">
        <f t="shared" si="20"/>
        <v>0.43</v>
      </c>
      <c r="W25" s="12">
        <f t="shared" si="21"/>
        <v>4.0249999999999995</v>
      </c>
      <c r="X25" s="19" t="str">
        <f t="shared" si="22"/>
        <v>Aprobo</v>
      </c>
    </row>
    <row r="26" spans="1:24" ht="17.25" thickTop="1" thickBot="1">
      <c r="A26" s="3">
        <v>13</v>
      </c>
      <c r="B26" s="3" t="str">
        <f t="shared" si="0"/>
        <v>JOSE CIFUENTES</v>
      </c>
      <c r="C26" s="11">
        <f t="shared" si="1"/>
        <v>5</v>
      </c>
      <c r="D26" s="11">
        <f t="shared" si="2"/>
        <v>5</v>
      </c>
      <c r="E26" s="11">
        <f t="shared" si="3"/>
        <v>5</v>
      </c>
      <c r="F26" s="11">
        <f t="shared" si="4"/>
        <v>2.9</v>
      </c>
      <c r="G26" s="11">
        <f t="shared" si="5"/>
        <v>5</v>
      </c>
      <c r="H26" s="11">
        <f t="shared" si="6"/>
        <v>3.8</v>
      </c>
      <c r="I26" s="11">
        <f t="shared" si="7"/>
        <v>4.2</v>
      </c>
      <c r="J26" s="11">
        <f t="shared" si="8"/>
        <v>4</v>
      </c>
      <c r="K26" s="13">
        <f t="shared" si="14"/>
        <v>4.3624999999999998</v>
      </c>
      <c r="L26" s="13">
        <f t="shared" si="15"/>
        <v>1.3087499999999999</v>
      </c>
      <c r="M26" s="11">
        <f t="shared" si="9"/>
        <v>4.5</v>
      </c>
      <c r="N26" s="12">
        <f t="shared" si="16"/>
        <v>0.9</v>
      </c>
      <c r="O26" s="11">
        <f t="shared" si="10"/>
        <v>4</v>
      </c>
      <c r="P26" s="12">
        <f t="shared" si="17"/>
        <v>0.8</v>
      </c>
      <c r="Q26" s="13">
        <f t="shared" si="11"/>
        <v>4.0999999999999996</v>
      </c>
      <c r="R26" s="12">
        <f t="shared" si="18"/>
        <v>0.41</v>
      </c>
      <c r="S26" s="13">
        <f t="shared" si="12"/>
        <v>3.1</v>
      </c>
      <c r="T26" s="12">
        <f t="shared" si="19"/>
        <v>0.31000000000000005</v>
      </c>
      <c r="U26" s="11">
        <f t="shared" si="13"/>
        <v>4.5</v>
      </c>
      <c r="V26" s="12">
        <f t="shared" si="20"/>
        <v>0.45</v>
      </c>
      <c r="W26" s="12">
        <f t="shared" si="21"/>
        <v>4.17875</v>
      </c>
      <c r="X26" s="19" t="str">
        <f t="shared" si="22"/>
        <v>Aprobo</v>
      </c>
    </row>
    <row r="27" spans="1:24" ht="17.25" thickTop="1" thickBot="1">
      <c r="A27" s="3">
        <v>14</v>
      </c>
      <c r="B27" s="3" t="str">
        <f t="shared" si="0"/>
        <v>JOSE DAVID VERGARA</v>
      </c>
      <c r="C27" s="11">
        <f t="shared" si="1"/>
        <v>5</v>
      </c>
      <c r="D27" s="11">
        <f t="shared" si="2"/>
        <v>4.5</v>
      </c>
      <c r="E27" s="11">
        <f t="shared" si="3"/>
        <v>5</v>
      </c>
      <c r="F27" s="11">
        <f t="shared" si="4"/>
        <v>3.2</v>
      </c>
      <c r="G27" s="11">
        <f t="shared" si="5"/>
        <v>4.5</v>
      </c>
      <c r="H27" s="11">
        <f t="shared" si="6"/>
        <v>4</v>
      </c>
      <c r="I27" s="11">
        <f t="shared" si="7"/>
        <v>4.8</v>
      </c>
      <c r="J27" s="11">
        <f t="shared" si="8"/>
        <v>5</v>
      </c>
      <c r="K27" s="13">
        <f t="shared" si="14"/>
        <v>4.5</v>
      </c>
      <c r="L27" s="13">
        <f t="shared" si="15"/>
        <v>1.3499999999999999</v>
      </c>
      <c r="M27" s="11">
        <f t="shared" si="9"/>
        <v>3.9</v>
      </c>
      <c r="N27" s="12">
        <f t="shared" si="16"/>
        <v>0.78</v>
      </c>
      <c r="O27" s="11">
        <f t="shared" si="10"/>
        <v>3.6</v>
      </c>
      <c r="P27" s="12">
        <f t="shared" si="17"/>
        <v>0.72000000000000008</v>
      </c>
      <c r="Q27" s="13">
        <f t="shared" si="11"/>
        <v>3.8</v>
      </c>
      <c r="R27" s="12">
        <f t="shared" si="18"/>
        <v>0.38</v>
      </c>
      <c r="S27" s="13">
        <f t="shared" si="12"/>
        <v>5</v>
      </c>
      <c r="T27" s="12">
        <f t="shared" si="19"/>
        <v>0.5</v>
      </c>
      <c r="U27" s="11">
        <f t="shared" si="13"/>
        <v>3</v>
      </c>
      <c r="V27" s="12">
        <f t="shared" si="20"/>
        <v>0.30000000000000004</v>
      </c>
      <c r="W27" s="12">
        <f t="shared" si="21"/>
        <v>4.03</v>
      </c>
      <c r="X27" s="19" t="str">
        <f t="shared" si="22"/>
        <v>Aprobo</v>
      </c>
    </row>
    <row r="28" spans="1:24" ht="17.25" thickTop="1" thickBot="1">
      <c r="A28" s="3">
        <v>15</v>
      </c>
      <c r="B28" s="3" t="str">
        <f t="shared" si="0"/>
        <v>LAURA GONZALEZ</v>
      </c>
      <c r="C28" s="11">
        <f t="shared" si="1"/>
        <v>5</v>
      </c>
      <c r="D28" s="11">
        <f t="shared" si="2"/>
        <v>4.2</v>
      </c>
      <c r="E28" s="11">
        <f t="shared" si="3"/>
        <v>4.5</v>
      </c>
      <c r="F28" s="11">
        <f t="shared" si="4"/>
        <v>2.5</v>
      </c>
      <c r="G28" s="11">
        <f t="shared" si="5"/>
        <v>5</v>
      </c>
      <c r="H28" s="11">
        <f t="shared" si="6"/>
        <v>3.9</v>
      </c>
      <c r="I28" s="11">
        <f t="shared" si="7"/>
        <v>5</v>
      </c>
      <c r="J28" s="11">
        <f t="shared" si="8"/>
        <v>4.8</v>
      </c>
      <c r="K28" s="13">
        <f t="shared" si="14"/>
        <v>4.3624999999999998</v>
      </c>
      <c r="L28" s="13">
        <f t="shared" si="15"/>
        <v>1.3087499999999999</v>
      </c>
      <c r="M28" s="11">
        <f t="shared" si="9"/>
        <v>0</v>
      </c>
      <c r="N28" s="12">
        <f t="shared" si="16"/>
        <v>0</v>
      </c>
      <c r="O28" s="11">
        <f t="shared" si="10"/>
        <v>3.1</v>
      </c>
      <c r="P28" s="12">
        <f t="shared" si="17"/>
        <v>0.62000000000000011</v>
      </c>
      <c r="Q28" s="13">
        <f t="shared" si="11"/>
        <v>4</v>
      </c>
      <c r="R28" s="12">
        <f t="shared" si="18"/>
        <v>0.4</v>
      </c>
      <c r="S28" s="13">
        <f t="shared" si="12"/>
        <v>4.3</v>
      </c>
      <c r="T28" s="12">
        <f t="shared" si="19"/>
        <v>0.43</v>
      </c>
      <c r="U28" s="11">
        <f t="shared" si="13"/>
        <v>4</v>
      </c>
      <c r="V28" s="12">
        <f t="shared" si="20"/>
        <v>0.4</v>
      </c>
      <c r="W28" s="12">
        <f t="shared" si="21"/>
        <v>3.1587499999999999</v>
      </c>
      <c r="X28" s="19" t="str">
        <f t="shared" si="22"/>
        <v>Aprobo</v>
      </c>
    </row>
    <row r="29" spans="1:24" ht="17.25" thickTop="1" thickBot="1">
      <c r="A29" s="3">
        <v>16</v>
      </c>
      <c r="B29" s="3" t="str">
        <f t="shared" si="0"/>
        <v>LINA JARAMILLO</v>
      </c>
      <c r="C29" s="11">
        <f t="shared" si="1"/>
        <v>4.9000000000000004</v>
      </c>
      <c r="D29" s="11">
        <f t="shared" si="2"/>
        <v>3.2</v>
      </c>
      <c r="E29" s="11">
        <f t="shared" si="3"/>
        <v>4.9000000000000004</v>
      </c>
      <c r="F29" s="11">
        <f t="shared" si="4"/>
        <v>3.5</v>
      </c>
      <c r="G29" s="11">
        <f t="shared" si="5"/>
        <v>3.9</v>
      </c>
      <c r="H29" s="11">
        <f t="shared" si="6"/>
        <v>4.5</v>
      </c>
      <c r="I29" s="11">
        <f t="shared" si="7"/>
        <v>3.5</v>
      </c>
      <c r="J29" s="11">
        <f t="shared" si="8"/>
        <v>4.5</v>
      </c>
      <c r="K29" s="13">
        <f t="shared" si="14"/>
        <v>4.1124999999999998</v>
      </c>
      <c r="L29" s="13">
        <f t="shared" si="15"/>
        <v>1.2337499999999999</v>
      </c>
      <c r="M29" s="11">
        <f t="shared" si="9"/>
        <v>4.8</v>
      </c>
      <c r="N29" s="12">
        <f t="shared" si="16"/>
        <v>0.96</v>
      </c>
      <c r="O29" s="11">
        <f t="shared" si="10"/>
        <v>3.7</v>
      </c>
      <c r="P29" s="12">
        <f t="shared" si="17"/>
        <v>0.7400000000000001</v>
      </c>
      <c r="Q29" s="13">
        <f t="shared" si="11"/>
        <v>3.9</v>
      </c>
      <c r="R29" s="12">
        <f t="shared" si="18"/>
        <v>0.39</v>
      </c>
      <c r="S29" s="13">
        <f t="shared" si="12"/>
        <v>3.5</v>
      </c>
      <c r="T29" s="12">
        <f t="shared" si="19"/>
        <v>0.35000000000000003</v>
      </c>
      <c r="U29" s="11">
        <f t="shared" si="13"/>
        <v>3.5</v>
      </c>
      <c r="V29" s="12">
        <f t="shared" si="20"/>
        <v>0.35000000000000003</v>
      </c>
      <c r="W29" s="12">
        <f t="shared" si="21"/>
        <v>4.0237499999999997</v>
      </c>
      <c r="X29" s="19" t="str">
        <f t="shared" si="22"/>
        <v>Aprobo</v>
      </c>
    </row>
    <row r="30" spans="1:24" ht="17.25" thickTop="1" thickBot="1">
      <c r="A30" s="3">
        <v>17</v>
      </c>
      <c r="B30" s="3" t="str">
        <f t="shared" si="0"/>
        <v>OSMAIRA VELEZ</v>
      </c>
      <c r="C30" s="11">
        <f t="shared" si="1"/>
        <v>3.9</v>
      </c>
      <c r="D30" s="11">
        <f t="shared" si="2"/>
        <v>5</v>
      </c>
      <c r="E30" s="11">
        <f t="shared" si="3"/>
        <v>4.8</v>
      </c>
      <c r="F30" s="11">
        <f t="shared" si="4"/>
        <v>4</v>
      </c>
      <c r="G30" s="11">
        <f t="shared" si="5"/>
        <v>5</v>
      </c>
      <c r="H30" s="11">
        <f t="shared" si="6"/>
        <v>5</v>
      </c>
      <c r="I30" s="11">
        <f t="shared" si="7"/>
        <v>2.2999999999999998</v>
      </c>
      <c r="J30" s="11">
        <f t="shared" si="8"/>
        <v>5</v>
      </c>
      <c r="K30" s="13">
        <f t="shared" si="14"/>
        <v>4.375</v>
      </c>
      <c r="L30" s="13">
        <f t="shared" si="15"/>
        <v>1.3125</v>
      </c>
      <c r="M30" s="11">
        <f t="shared" si="9"/>
        <v>3.7</v>
      </c>
      <c r="N30" s="12">
        <f t="shared" si="16"/>
        <v>0.7400000000000001</v>
      </c>
      <c r="O30" s="11">
        <f t="shared" si="10"/>
        <v>4.5</v>
      </c>
      <c r="P30" s="12">
        <f t="shared" si="17"/>
        <v>0.9</v>
      </c>
      <c r="Q30" s="13">
        <f t="shared" si="11"/>
        <v>4.5</v>
      </c>
      <c r="R30" s="12">
        <f t="shared" si="18"/>
        <v>0.45</v>
      </c>
      <c r="S30" s="13">
        <f t="shared" si="12"/>
        <v>4.0999999999999996</v>
      </c>
      <c r="T30" s="12">
        <f t="shared" si="19"/>
        <v>0.41</v>
      </c>
      <c r="U30" s="11">
        <f t="shared" si="13"/>
        <v>4.5</v>
      </c>
      <c r="V30" s="12">
        <f t="shared" si="20"/>
        <v>0.45</v>
      </c>
      <c r="W30" s="12">
        <f t="shared" si="21"/>
        <v>4.2625000000000002</v>
      </c>
      <c r="X30" s="19" t="str">
        <f t="shared" si="22"/>
        <v>Aprobo</v>
      </c>
    </row>
    <row r="31" spans="1:24" ht="17.25" thickTop="1" thickBot="1">
      <c r="A31" s="3">
        <v>18</v>
      </c>
      <c r="B31" s="3" t="str">
        <f t="shared" si="0"/>
        <v>PABLO GOMEZ</v>
      </c>
      <c r="C31" s="11">
        <f t="shared" si="1"/>
        <v>3.8</v>
      </c>
      <c r="D31" s="11">
        <f t="shared" si="2"/>
        <v>4.8</v>
      </c>
      <c r="E31" s="11">
        <f t="shared" si="3"/>
        <v>4.5999999999999996</v>
      </c>
      <c r="F31" s="11">
        <f t="shared" si="4"/>
        <v>5</v>
      </c>
      <c r="G31" s="11">
        <f t="shared" si="5"/>
        <v>5</v>
      </c>
      <c r="H31" s="11">
        <f t="shared" si="6"/>
        <v>3.4</v>
      </c>
      <c r="I31" s="11">
        <f t="shared" si="7"/>
        <v>2.9</v>
      </c>
      <c r="J31" s="11">
        <f t="shared" si="8"/>
        <v>1</v>
      </c>
      <c r="K31" s="13">
        <f t="shared" si="14"/>
        <v>3.8124999999999996</v>
      </c>
      <c r="L31" s="13">
        <f t="shared" si="15"/>
        <v>1.1437499999999998</v>
      </c>
      <c r="M31" s="11">
        <f t="shared" si="9"/>
        <v>3.8</v>
      </c>
      <c r="N31" s="12">
        <f t="shared" si="16"/>
        <v>0.76</v>
      </c>
      <c r="O31" s="11">
        <f t="shared" si="10"/>
        <v>5</v>
      </c>
      <c r="P31" s="12">
        <f t="shared" si="17"/>
        <v>1</v>
      </c>
      <c r="Q31" s="13">
        <f t="shared" si="11"/>
        <v>5</v>
      </c>
      <c r="R31" s="12">
        <f t="shared" si="18"/>
        <v>0.5</v>
      </c>
      <c r="S31" s="13">
        <f t="shared" si="12"/>
        <v>3.8</v>
      </c>
      <c r="T31" s="12">
        <f t="shared" si="19"/>
        <v>0.38</v>
      </c>
      <c r="U31" s="11">
        <f t="shared" si="13"/>
        <v>4.5</v>
      </c>
      <c r="V31" s="12">
        <f t="shared" si="20"/>
        <v>0.45</v>
      </c>
      <c r="W31" s="12">
        <f t="shared" si="21"/>
        <v>4.2337499999999997</v>
      </c>
      <c r="X31" s="19" t="str">
        <f t="shared" si="22"/>
        <v>Aprobo</v>
      </c>
    </row>
    <row r="32" spans="1:24" ht="17.25" thickTop="1" thickBot="1">
      <c r="A32" s="3">
        <v>19</v>
      </c>
      <c r="B32" s="3" t="str">
        <f t="shared" si="0"/>
        <v>ROBINSON VARGAS</v>
      </c>
      <c r="C32" s="11">
        <f t="shared" si="1"/>
        <v>5</v>
      </c>
      <c r="D32" s="11">
        <f t="shared" si="2"/>
        <v>4.9000000000000004</v>
      </c>
      <c r="E32" s="11">
        <f t="shared" si="3"/>
        <v>4.2</v>
      </c>
      <c r="F32" s="11">
        <f t="shared" si="4"/>
        <v>4</v>
      </c>
      <c r="G32" s="11">
        <f t="shared" si="5"/>
        <v>4.8</v>
      </c>
      <c r="H32" s="11">
        <f t="shared" si="6"/>
        <v>5</v>
      </c>
      <c r="I32" s="11">
        <f t="shared" si="7"/>
        <v>4.5999999999999996</v>
      </c>
      <c r="J32" s="11">
        <f t="shared" si="8"/>
        <v>4.5</v>
      </c>
      <c r="K32" s="13">
        <f t="shared" si="14"/>
        <v>4.625</v>
      </c>
      <c r="L32" s="13">
        <f t="shared" si="15"/>
        <v>1.3875</v>
      </c>
      <c r="M32" s="11">
        <f t="shared" si="9"/>
        <v>3.5</v>
      </c>
      <c r="N32" s="12">
        <f t="shared" si="16"/>
        <v>0.70000000000000007</v>
      </c>
      <c r="O32" s="11">
        <f t="shared" si="10"/>
        <v>5</v>
      </c>
      <c r="P32" s="12">
        <f t="shared" si="17"/>
        <v>1</v>
      </c>
      <c r="Q32" s="13">
        <f t="shared" si="11"/>
        <v>4</v>
      </c>
      <c r="R32" s="12">
        <f t="shared" si="18"/>
        <v>0.4</v>
      </c>
      <c r="S32" s="13">
        <f t="shared" si="12"/>
        <v>4</v>
      </c>
      <c r="T32" s="12">
        <f t="shared" si="19"/>
        <v>0.4</v>
      </c>
      <c r="U32" s="11">
        <f t="shared" si="13"/>
        <v>4.5</v>
      </c>
      <c r="V32" s="12">
        <f t="shared" si="20"/>
        <v>0.45</v>
      </c>
      <c r="W32" s="12">
        <f t="shared" si="21"/>
        <v>4.3374999999999995</v>
      </c>
      <c r="X32" s="19" t="str">
        <f t="shared" si="22"/>
        <v>Aprobo</v>
      </c>
    </row>
    <row r="33" spans="1:24" ht="17.25" thickTop="1" thickBot="1">
      <c r="A33" s="3">
        <v>20</v>
      </c>
      <c r="B33" s="3" t="str">
        <f t="shared" si="0"/>
        <v>SANDRA MONTOYA</v>
      </c>
      <c r="C33" s="11">
        <f t="shared" si="1"/>
        <v>4</v>
      </c>
      <c r="D33" s="11">
        <f t="shared" si="2"/>
        <v>5</v>
      </c>
      <c r="E33" s="11">
        <f t="shared" si="3"/>
        <v>3.6</v>
      </c>
      <c r="F33" s="11">
        <f t="shared" si="4"/>
        <v>4</v>
      </c>
      <c r="G33" s="11">
        <f t="shared" si="5"/>
        <v>4.8</v>
      </c>
      <c r="H33" s="11">
        <f t="shared" si="6"/>
        <v>3.2</v>
      </c>
      <c r="I33" s="11">
        <f t="shared" si="7"/>
        <v>4.5</v>
      </c>
      <c r="J33" s="11">
        <f t="shared" si="8"/>
        <v>4.5999999999999996</v>
      </c>
      <c r="K33" s="13">
        <f t="shared" si="14"/>
        <v>4.2125000000000004</v>
      </c>
      <c r="L33" s="13">
        <f t="shared" si="15"/>
        <v>1.2637500000000002</v>
      </c>
      <c r="M33" s="11">
        <f t="shared" si="9"/>
        <v>4</v>
      </c>
      <c r="N33" s="12">
        <f t="shared" si="16"/>
        <v>0.8</v>
      </c>
      <c r="O33" s="11">
        <f t="shared" si="10"/>
        <v>5</v>
      </c>
      <c r="P33" s="12">
        <f t="shared" si="17"/>
        <v>1</v>
      </c>
      <c r="Q33" s="13">
        <f t="shared" si="11"/>
        <v>4</v>
      </c>
      <c r="R33" s="12">
        <f t="shared" si="18"/>
        <v>0.4</v>
      </c>
      <c r="S33" s="13">
        <f t="shared" si="12"/>
        <v>3.9</v>
      </c>
      <c r="T33" s="12">
        <f t="shared" si="19"/>
        <v>0.39</v>
      </c>
      <c r="U33" s="11">
        <f t="shared" si="13"/>
        <v>3.5</v>
      </c>
      <c r="V33" s="12">
        <f t="shared" si="20"/>
        <v>0.35000000000000003</v>
      </c>
      <c r="W33" s="12">
        <f t="shared" si="21"/>
        <v>4.2037500000000003</v>
      </c>
      <c r="X33" s="19" t="str">
        <f t="shared" si="22"/>
        <v>Aprobo</v>
      </c>
    </row>
    <row r="34" spans="1:24" ht="17.25" thickTop="1" thickBot="1">
      <c r="A34" s="1">
        <v>1</v>
      </c>
      <c r="B34" s="3" t="str">
        <f t="shared" si="0"/>
        <v>ALEJANDRO SEPULVEDA</v>
      </c>
      <c r="C34" s="1">
        <v>3</v>
      </c>
      <c r="D34" s="1">
        <v>4</v>
      </c>
      <c r="E34" s="1">
        <v>5</v>
      </c>
      <c r="F34" s="1">
        <v>6</v>
      </c>
      <c r="G34" s="1">
        <v>7</v>
      </c>
      <c r="H34" s="1">
        <v>8</v>
      </c>
      <c r="I34" s="1">
        <v>9</v>
      </c>
      <c r="J34" s="1">
        <v>10</v>
      </c>
      <c r="K34" s="1">
        <v>11</v>
      </c>
      <c r="L34" s="1">
        <v>12</v>
      </c>
      <c r="M34" s="1">
        <v>13</v>
      </c>
      <c r="N34" s="1">
        <v>14</v>
      </c>
      <c r="O34" s="1">
        <v>15</v>
      </c>
      <c r="P34" s="1">
        <v>16</v>
      </c>
      <c r="Q34" s="1">
        <v>17</v>
      </c>
      <c r="R34" s="1">
        <v>18</v>
      </c>
      <c r="S34" s="1">
        <v>19</v>
      </c>
      <c r="T34" s="1">
        <v>20</v>
      </c>
      <c r="U34" s="11">
        <f t="shared" si="13"/>
        <v>3.5</v>
      </c>
      <c r="V34" s="1">
        <v>22</v>
      </c>
      <c r="W34" s="12">
        <f t="shared" si="21"/>
        <v>102</v>
      </c>
      <c r="X34" s="19" t="str">
        <f t="shared" si="22"/>
        <v>Aprobo</v>
      </c>
    </row>
    <row r="35" spans="1:24" ht="17.25" thickTop="1" thickBot="1">
      <c r="A35"/>
      <c r="W35" s="12" t="str">
        <f t="shared" si="21"/>
        <v/>
      </c>
      <c r="X35" s="19" t="str">
        <f t="shared" si="22"/>
        <v/>
      </c>
    </row>
    <row r="36" spans="1:24" ht="17.25" thickTop="1" thickBot="1">
      <c r="W36" s="12" t="str">
        <f t="shared" si="21"/>
        <v/>
      </c>
      <c r="X36" s="19" t="str">
        <f t="shared" si="22"/>
        <v/>
      </c>
    </row>
    <row r="37" spans="1:24" ht="17.25" thickTop="1" thickBot="1">
      <c r="W37" s="12" t="str">
        <f t="shared" si="21"/>
        <v/>
      </c>
      <c r="X37" s="19" t="str">
        <f t="shared" si="22"/>
        <v/>
      </c>
    </row>
    <row r="38" spans="1:24" ht="16.5" thickTop="1">
      <c r="T38" s="15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K169"/>
  <sheetViews>
    <sheetView topLeftCell="A139" workbookViewId="0">
      <selection activeCell="J160" sqref="J160"/>
    </sheetView>
  </sheetViews>
  <sheetFormatPr baseColWidth="10" defaultRowHeight="15"/>
  <cols>
    <col min="2" max="2" width="5.42578125" customWidth="1"/>
    <col min="3" max="3" width="16" customWidth="1"/>
    <col min="4" max="4" width="37" customWidth="1"/>
    <col min="5" max="5" width="4.28515625" customWidth="1"/>
    <col min="8" max="8" width="5.7109375" customWidth="1"/>
    <col min="9" max="9" width="17.85546875" customWidth="1"/>
    <col min="10" max="10" width="40" customWidth="1"/>
    <col min="11" max="11" width="4" customWidth="1"/>
  </cols>
  <sheetData>
    <row r="2" spans="2:11">
      <c r="B2" s="20"/>
      <c r="C2" s="20"/>
      <c r="D2" s="20"/>
      <c r="E2" s="20"/>
      <c r="H2" s="20"/>
      <c r="I2" s="20"/>
      <c r="J2" s="20"/>
      <c r="K2" s="20"/>
    </row>
    <row r="3" spans="2:11">
      <c r="B3" s="20"/>
      <c r="D3" s="34" t="s">
        <v>41</v>
      </c>
      <c r="E3" s="20"/>
      <c r="H3" s="20"/>
      <c r="J3" s="34" t="s">
        <v>41</v>
      </c>
      <c r="K3" s="20"/>
    </row>
    <row r="4" spans="2:11">
      <c r="B4" s="20"/>
      <c r="D4" s="34"/>
      <c r="E4" s="20"/>
      <c r="H4" s="20"/>
      <c r="J4" s="34"/>
      <c r="K4" s="20"/>
    </row>
    <row r="5" spans="2:11">
      <c r="B5" s="20"/>
      <c r="D5" s="34"/>
      <c r="E5" s="20"/>
      <c r="H5" s="20"/>
      <c r="J5" s="34"/>
      <c r="K5" s="20"/>
    </row>
    <row r="6" spans="2:11">
      <c r="B6" s="20"/>
      <c r="C6" t="s">
        <v>35</v>
      </c>
      <c r="D6">
        <v>1</v>
      </c>
      <c r="E6" s="20"/>
      <c r="H6" s="20"/>
      <c r="I6" t="s">
        <v>35</v>
      </c>
      <c r="J6">
        <v>2</v>
      </c>
      <c r="K6" s="20"/>
    </row>
    <row r="7" spans="2:11">
      <c r="B7" s="20"/>
      <c r="C7" t="s">
        <v>36</v>
      </c>
      <c r="D7" t="str">
        <f>IF(ISBLANK(D6),"",IF(ISERROR(VLOOKUP(D6,planilladenotas,2,FALSE)),"No existe",VLOOKUP(D6,planilladenotas,2,FALSE)))</f>
        <v>ALEJANDRO SEPULVEDA</v>
      </c>
      <c r="E7" s="20"/>
      <c r="H7" s="20"/>
      <c r="I7" t="s">
        <v>36</v>
      </c>
      <c r="J7" t="str">
        <f>IF(ISBLANK(J6),"",IF(ISERROR(VLOOKUP(J6,planilladenotas,2,FALSE)),"No existe",VLOOKUP(J6,planilladenotas,2,FALSE)))</f>
        <v>CARLOS JARAMILLO</v>
      </c>
      <c r="K7" s="20"/>
    </row>
    <row r="8" spans="2:11">
      <c r="B8" s="20"/>
      <c r="C8" t="s">
        <v>37</v>
      </c>
      <c r="D8" s="23">
        <f>IF(ISERROR(VLOOKUP(D6,planilladenotas,11,FALSE)),"",VLOOKUP(D6,planilladenotas,11,FALSE))</f>
        <v>3.7249999999999996</v>
      </c>
      <c r="E8" s="20"/>
      <c r="H8" s="20"/>
      <c r="I8" t="s">
        <v>37</v>
      </c>
      <c r="J8" s="23">
        <f>IF(ISERROR(VLOOKUP(J6,planilladenotas,11,FALSE)),"",VLOOKUP(J6,planilladenotas,11,FALSE))</f>
        <v>3.6</v>
      </c>
      <c r="K8" s="20"/>
    </row>
    <row r="9" spans="2:11">
      <c r="B9" s="20"/>
      <c r="C9" t="s">
        <v>38</v>
      </c>
      <c r="D9" s="23">
        <f>IF(ISERROR(VLOOKUP(D6,planilladenotas,13,FALSE)),"",VLOOKUP(D6,planilladenotas,13,FALSE))</f>
        <v>3.8</v>
      </c>
      <c r="E9" s="20"/>
      <c r="H9" s="20"/>
      <c r="I9" t="s">
        <v>38</v>
      </c>
      <c r="J9" s="23">
        <f>IF(ISERROR(VLOOKUP(J6,planilladenotas,13,FALSE)),"",VLOOKUP(J6,planilladenotas,13,FALSE))</f>
        <v>4.5999999999999996</v>
      </c>
      <c r="K9" s="20"/>
    </row>
    <row r="10" spans="2:11">
      <c r="B10" s="20"/>
      <c r="C10" t="s">
        <v>43</v>
      </c>
      <c r="D10" s="23">
        <f>IF(ISERROR(VLOOKUP(D6,planilladenotas,15,FALSE)),"",VLOOKUP(D6,planilladenotas,15,FALSE))</f>
        <v>4.3</v>
      </c>
      <c r="E10" s="20"/>
      <c r="H10" s="20"/>
      <c r="I10" t="s">
        <v>43</v>
      </c>
      <c r="J10" s="23">
        <f>IF(ISERROR(VLOOKUP(J6,planilladenotas,15,FALSE)),"",VLOOKUP(J6,planilladenotas,15,FALSE))</f>
        <v>3.2</v>
      </c>
      <c r="K10" s="20"/>
    </row>
    <row r="11" spans="2:11">
      <c r="B11" s="20"/>
      <c r="C11" t="s">
        <v>44</v>
      </c>
      <c r="D11" s="23">
        <f>IF(ISERROR(VLOOKUP(D6,planilladenotas,17,FALSE)),"",VLOOKUP(D6,planilladenotas,17,FALSE))</f>
        <v>3.4</v>
      </c>
      <c r="E11" s="20"/>
      <c r="H11" s="20"/>
      <c r="I11" t="s">
        <v>44</v>
      </c>
      <c r="J11" s="23">
        <f>IF(ISERROR(VLOOKUP(J6,planilladenotas,17,FALSE)),"",VLOOKUP(J6,planilladenotas,17,FALSE))</f>
        <v>2.5</v>
      </c>
      <c r="K11" s="20"/>
    </row>
    <row r="12" spans="2:11">
      <c r="B12" s="20"/>
      <c r="C12" t="s">
        <v>45</v>
      </c>
      <c r="D12" s="23">
        <f>IF(ISERROR(VLOOKUP(D6,planilladenotas,19,FALSE)),"",VLOOKUP(D6,planilladenotas,19,FALSE))</f>
        <v>2.9</v>
      </c>
      <c r="E12" s="20"/>
      <c r="H12" s="20"/>
      <c r="I12" t="s">
        <v>45</v>
      </c>
      <c r="J12" s="23">
        <f>IF(ISERROR(VLOOKUP(J6,planilladenotas,19,FALSE)),"",VLOOKUP(J6,planilladenotas,19,FALSE))</f>
        <v>4.2</v>
      </c>
      <c r="K12" s="20"/>
    </row>
    <row r="13" spans="2:11">
      <c r="B13" s="20"/>
      <c r="C13" t="s">
        <v>39</v>
      </c>
      <c r="D13" s="23">
        <f>IF(ISERROR(VLOOKUP(D6,planilladenotas,21,FALSE)),"",VLOOKUP(D6,planilladenotas,21,FALSE))</f>
        <v>3.5</v>
      </c>
      <c r="E13" s="20"/>
      <c r="H13" s="20"/>
      <c r="I13" t="s">
        <v>39</v>
      </c>
      <c r="J13" s="23">
        <f>IF(ISERROR(VLOOKUP(J6,planilladenotas,21,FALSE)),"",VLOOKUP(J6,planilladenotas,21,FALSE))</f>
        <v>4</v>
      </c>
      <c r="K13" s="20"/>
    </row>
    <row r="14" spans="2:11">
      <c r="B14" s="20"/>
      <c r="C14" t="s">
        <v>40</v>
      </c>
      <c r="D14" s="23">
        <f>IF(ISERROR(VLOOKUP(D6,planilladenotas,23,FALSE)),"",VLOOKUP(D6,planilladenotas,23,FALSE))</f>
        <v>3.7174999999999998</v>
      </c>
      <c r="E14" s="20"/>
      <c r="H14" s="20"/>
      <c r="I14" t="s">
        <v>40</v>
      </c>
      <c r="J14" s="23">
        <f>IF(ISERROR(VLOOKUP(J6,planilladenotas,23,FALSE)),"",VLOOKUP(J6,planilladenotas,23,FALSE))</f>
        <v>3.71</v>
      </c>
      <c r="K14" s="20"/>
    </row>
    <row r="15" spans="2:11">
      <c r="B15" s="20"/>
      <c r="E15" s="20"/>
      <c r="H15" s="20"/>
      <c r="K15" s="20"/>
    </row>
    <row r="16" spans="2:11">
      <c r="B16" s="20"/>
      <c r="C16" s="20"/>
      <c r="D16" s="20"/>
      <c r="E16" s="20"/>
      <c r="H16" s="20"/>
      <c r="I16" s="20"/>
      <c r="J16" s="20"/>
      <c r="K16" s="20"/>
    </row>
    <row r="19" spans="2:11">
      <c r="B19" s="20"/>
      <c r="C19" s="20"/>
      <c r="D19" s="20"/>
      <c r="E19" s="20"/>
      <c r="H19" s="20"/>
      <c r="I19" s="20"/>
      <c r="J19" s="20"/>
      <c r="K19" s="20"/>
    </row>
    <row r="20" spans="2:11">
      <c r="B20" s="20"/>
      <c r="D20" s="34" t="s">
        <v>41</v>
      </c>
      <c r="E20" s="20"/>
      <c r="H20" s="20"/>
      <c r="J20" s="34" t="s">
        <v>41</v>
      </c>
      <c r="K20" s="20"/>
    </row>
    <row r="21" spans="2:11">
      <c r="B21" s="20"/>
      <c r="D21" s="34"/>
      <c r="E21" s="20"/>
      <c r="H21" s="20"/>
      <c r="J21" s="34"/>
      <c r="K21" s="20"/>
    </row>
    <row r="22" spans="2:11">
      <c r="B22" s="20"/>
      <c r="D22" s="34"/>
      <c r="E22" s="20"/>
      <c r="H22" s="20"/>
      <c r="J22" s="34"/>
      <c r="K22" s="20"/>
    </row>
    <row r="23" spans="2:11">
      <c r="B23" s="20"/>
      <c r="C23" t="s">
        <v>35</v>
      </c>
      <c r="D23">
        <v>3</v>
      </c>
      <c r="E23" s="20"/>
      <c r="H23" s="20"/>
      <c r="I23" t="s">
        <v>35</v>
      </c>
      <c r="J23">
        <v>4</v>
      </c>
      <c r="K23" s="20"/>
    </row>
    <row r="24" spans="2:11">
      <c r="B24" s="20"/>
      <c r="C24" t="s">
        <v>36</v>
      </c>
      <c r="D24" t="str">
        <f>IF(ISBLANK(D23),"",IF(ISERROR(VLOOKUP(D23,planilladenotas,2,FALSE)),"No existe",VLOOKUP(D23,planilladenotas,2,FALSE)))</f>
        <v>CARLOS VERGARA</v>
      </c>
      <c r="E24" s="20"/>
      <c r="H24" s="20"/>
      <c r="I24" t="s">
        <v>36</v>
      </c>
      <c r="J24" t="str">
        <f>IF(ISBLANK(J23),"",IF(ISERROR(VLOOKUP(J23,planilladenotas,2,FALSE)),"No existe",VLOOKUP(J23,planilladenotas,2,FALSE)))</f>
        <v>CESAR GUARIN</v>
      </c>
      <c r="K24" s="20"/>
    </row>
    <row r="25" spans="2:11">
      <c r="B25" s="20"/>
      <c r="C25" t="s">
        <v>37</v>
      </c>
      <c r="D25" s="23">
        <f>IF(ISERROR(VLOOKUP(D23,planilladenotas,11,FALSE)),"",VLOOKUP(D23,planilladenotas,11,FALSE))</f>
        <v>4.5374999999999996</v>
      </c>
      <c r="E25" s="20"/>
      <c r="H25" s="20"/>
      <c r="I25" t="s">
        <v>37</v>
      </c>
      <c r="J25" s="23">
        <f>IF(ISERROR(VLOOKUP(J23,planilladenotas,11,FALSE)),"",VLOOKUP(J23,planilladenotas,11,FALSE))</f>
        <v>3.9624999999999999</v>
      </c>
      <c r="K25" s="20"/>
    </row>
    <row r="26" spans="2:11">
      <c r="B26" s="20"/>
      <c r="C26" t="s">
        <v>38</v>
      </c>
      <c r="D26" s="23">
        <f>IF(ISERROR(VLOOKUP(D23,planilladenotas,13,FALSE)),"",VLOOKUP(D23,planilladenotas,13,FALSE))</f>
        <v>4.5</v>
      </c>
      <c r="E26" s="20"/>
      <c r="H26" s="20"/>
      <c r="I26" t="s">
        <v>38</v>
      </c>
      <c r="J26" s="23">
        <f>IF(ISERROR(VLOOKUP(J23,planilladenotas,13,FALSE)),"",VLOOKUP(J23,planilladenotas,13,FALSE))</f>
        <v>2.9</v>
      </c>
      <c r="K26" s="20"/>
    </row>
    <row r="27" spans="2:11">
      <c r="B27" s="20"/>
      <c r="C27" t="s">
        <v>43</v>
      </c>
      <c r="D27" s="23">
        <f>IF(ISERROR(VLOOKUP(D23,planilladenotas,15,FALSE)),"",VLOOKUP(D23,planilladenotas,15,FALSE))</f>
        <v>4.5999999999999996</v>
      </c>
      <c r="E27" s="20"/>
      <c r="H27" s="20"/>
      <c r="I27" t="s">
        <v>43</v>
      </c>
      <c r="J27" s="23">
        <f>IF(ISERROR(VLOOKUP(J23,planilladenotas,15,FALSE)),"",VLOOKUP(J23,planilladenotas,15,FALSE))</f>
        <v>3</v>
      </c>
      <c r="K27" s="20"/>
    </row>
    <row r="28" spans="2:11">
      <c r="B28" s="20"/>
      <c r="C28" t="s">
        <v>44</v>
      </c>
      <c r="D28" s="23">
        <f>IF(ISERROR(VLOOKUP(D23,planilladenotas,17,FALSE)),"",VLOOKUP(D23,planilladenotas,17,FALSE))</f>
        <v>3.8</v>
      </c>
      <c r="E28" s="20"/>
      <c r="H28" s="20"/>
      <c r="I28" t="s">
        <v>44</v>
      </c>
      <c r="J28" s="23">
        <f>IF(ISERROR(VLOOKUP(J23,planilladenotas,17,FALSE)),"",VLOOKUP(J23,planilladenotas,17,FALSE))</f>
        <v>4.5</v>
      </c>
      <c r="K28" s="20"/>
    </row>
    <row r="29" spans="2:11">
      <c r="B29" s="20"/>
      <c r="C29" t="s">
        <v>45</v>
      </c>
      <c r="D29" s="23">
        <f>IF(ISERROR(VLOOKUP(D23,planilladenotas,19,FALSE)),"",VLOOKUP(D23,planilladenotas,19,FALSE))</f>
        <v>4.5</v>
      </c>
      <c r="E29" s="20"/>
      <c r="H29" s="20"/>
      <c r="I29" t="s">
        <v>45</v>
      </c>
      <c r="J29" s="23">
        <f>IF(ISERROR(VLOOKUP(J23,planilladenotas,19,FALSE)),"",VLOOKUP(J23,planilladenotas,19,FALSE))</f>
        <v>1</v>
      </c>
      <c r="K29" s="20"/>
    </row>
    <row r="30" spans="2:11">
      <c r="B30" s="20"/>
      <c r="C30" t="s">
        <v>39</v>
      </c>
      <c r="D30" s="23">
        <f>IF(ISERROR(VLOOKUP(D23,planilladenotas,21,FALSE)),"",VLOOKUP(D23,planilladenotas,21,FALSE))</f>
        <v>4</v>
      </c>
      <c r="E30" s="20"/>
      <c r="H30" s="20"/>
      <c r="I30" t="s">
        <v>39</v>
      </c>
      <c r="J30" s="23">
        <f>IF(ISERROR(VLOOKUP(J23,planilladenotas,21,FALSE)),"",VLOOKUP(J23,planilladenotas,21,FALSE))</f>
        <v>3.5</v>
      </c>
      <c r="K30" s="20"/>
    </row>
    <row r="31" spans="2:11">
      <c r="B31" s="20"/>
      <c r="C31" t="s">
        <v>40</v>
      </c>
      <c r="D31" s="23">
        <f>IF(ISERROR(VLOOKUP(D23,planilladenotas,23,FALSE)),"",VLOOKUP(D23,planilladenotas,23,FALSE))</f>
        <v>4.4112499999999999</v>
      </c>
      <c r="E31" s="20"/>
      <c r="H31" s="20"/>
      <c r="I31" t="s">
        <v>40</v>
      </c>
      <c r="J31" s="23">
        <f>IF(ISERROR(VLOOKUP(J23,planilladenotas,23,FALSE)),"",VLOOKUP(J23,planilladenotas,23,FALSE))</f>
        <v>3.2687500000000003</v>
      </c>
      <c r="K31" s="20"/>
    </row>
    <row r="32" spans="2:11">
      <c r="B32" s="20"/>
      <c r="E32" s="20"/>
      <c r="H32" s="20"/>
      <c r="K32" s="20"/>
    </row>
    <row r="33" spans="2:11">
      <c r="B33" s="20"/>
      <c r="C33" s="20"/>
      <c r="D33" s="20"/>
      <c r="E33" s="20"/>
      <c r="H33" s="20"/>
      <c r="I33" s="20"/>
      <c r="J33" s="20"/>
      <c r="K33" s="20"/>
    </row>
    <row r="36" spans="2:11">
      <c r="B36" s="20"/>
      <c r="C36" s="20"/>
      <c r="D36" s="20"/>
      <c r="E36" s="20"/>
      <c r="H36" s="20"/>
      <c r="I36" s="20"/>
      <c r="J36" s="20"/>
      <c r="K36" s="20"/>
    </row>
    <row r="37" spans="2:11">
      <c r="B37" s="20"/>
      <c r="D37" s="34" t="s">
        <v>41</v>
      </c>
      <c r="E37" s="20"/>
      <c r="H37" s="20"/>
      <c r="J37" s="34" t="s">
        <v>41</v>
      </c>
      <c r="K37" s="20"/>
    </row>
    <row r="38" spans="2:11">
      <c r="B38" s="20"/>
      <c r="D38" s="34"/>
      <c r="E38" s="20"/>
      <c r="H38" s="20"/>
      <c r="J38" s="34"/>
      <c r="K38" s="20"/>
    </row>
    <row r="39" spans="2:11">
      <c r="B39" s="20"/>
      <c r="D39" s="34"/>
      <c r="E39" s="20"/>
      <c r="H39" s="20"/>
      <c r="J39" s="34"/>
      <c r="K39" s="20"/>
    </row>
    <row r="40" spans="2:11">
      <c r="B40" s="20"/>
      <c r="C40" t="s">
        <v>35</v>
      </c>
      <c r="D40">
        <v>5</v>
      </c>
      <c r="E40" s="20"/>
      <c r="H40" s="20"/>
      <c r="I40" t="s">
        <v>35</v>
      </c>
      <c r="J40">
        <v>6</v>
      </c>
      <c r="K40" s="20"/>
    </row>
    <row r="41" spans="2:11">
      <c r="B41" s="20"/>
      <c r="C41" t="s">
        <v>36</v>
      </c>
      <c r="D41" t="str">
        <f>IF(ISBLANK(D40),"",IF(ISERROR(VLOOKUP(D40,planilladenotas,2,FALSE)),"No existe",VLOOKUP(D40,planilladenotas,2,FALSE)))</f>
        <v>CLAUDIA MONTES</v>
      </c>
      <c r="E41" s="20"/>
      <c r="H41" s="20"/>
      <c r="I41" t="s">
        <v>36</v>
      </c>
      <c r="J41" t="str">
        <f>IF(ISBLANK(J40),"",IF(ISERROR(VLOOKUP(J40,planilladenotas,2,FALSE)),"No existe",VLOOKUP(J40,planilladenotas,2,FALSE)))</f>
        <v>DEISY BUSTAMANTE</v>
      </c>
      <c r="K41" s="20"/>
    </row>
    <row r="42" spans="2:11">
      <c r="B42" s="20"/>
      <c r="C42" t="s">
        <v>37</v>
      </c>
      <c r="D42" s="23">
        <f>IF(ISERROR(VLOOKUP(D40,planilladenotas,11,FALSE)),"",VLOOKUP(D40,planilladenotas,11,FALSE))</f>
        <v>3.7875000000000001</v>
      </c>
      <c r="E42" s="20"/>
      <c r="H42" s="20"/>
      <c r="I42" t="s">
        <v>37</v>
      </c>
      <c r="J42" s="23">
        <f>IF(ISERROR(VLOOKUP(J40,planilladenotas,11,FALSE)),"",VLOOKUP(J40,planilladenotas,11,FALSE))</f>
        <v>3.375</v>
      </c>
      <c r="K42" s="20"/>
    </row>
    <row r="43" spans="2:11">
      <c r="B43" s="20"/>
      <c r="C43" t="s">
        <v>38</v>
      </c>
      <c r="D43" s="23">
        <f>IF(ISERROR(VLOOKUP(D40,planilladenotas,13,FALSE)),"",VLOOKUP(D40,planilladenotas,13,FALSE))</f>
        <v>3.2</v>
      </c>
      <c r="E43" s="20"/>
      <c r="H43" s="20"/>
      <c r="I43" t="s">
        <v>38</v>
      </c>
      <c r="J43" s="23">
        <f>IF(ISERROR(VLOOKUP(J40,planilladenotas,13,FALSE)),"",VLOOKUP(J40,planilladenotas,13,FALSE))</f>
        <v>4.9000000000000004</v>
      </c>
      <c r="K43" s="20"/>
    </row>
    <row r="44" spans="2:11">
      <c r="B44" s="20"/>
      <c r="C44" t="s">
        <v>43</v>
      </c>
      <c r="D44" s="23">
        <f>IF(ISERROR(VLOOKUP(D40,planilladenotas,15,FALSE)),"",VLOOKUP(D40,planilladenotas,15,FALSE))</f>
        <v>5</v>
      </c>
      <c r="E44" s="20"/>
      <c r="H44" s="20"/>
      <c r="I44" t="s">
        <v>43</v>
      </c>
      <c r="J44" s="23">
        <f>IF(ISERROR(VLOOKUP(J40,planilladenotas,15,FALSE)),"",VLOOKUP(J40,planilladenotas,15,FALSE))</f>
        <v>4.3</v>
      </c>
      <c r="K44" s="20"/>
    </row>
    <row r="45" spans="2:11">
      <c r="B45" s="20"/>
      <c r="C45" t="s">
        <v>44</v>
      </c>
      <c r="D45" s="23">
        <f>IF(ISERROR(VLOOKUP(D40,planilladenotas,17,FALSE)),"",VLOOKUP(D40,planilladenotas,17,FALSE))</f>
        <v>4.5</v>
      </c>
      <c r="E45" s="20"/>
      <c r="H45" s="20"/>
      <c r="I45" t="s">
        <v>44</v>
      </c>
      <c r="J45" s="23">
        <f>IF(ISERROR(VLOOKUP(J40,planilladenotas,17,FALSE)),"",VLOOKUP(J40,planilladenotas,17,FALSE))</f>
        <v>4.5</v>
      </c>
      <c r="K45" s="20"/>
    </row>
    <row r="46" spans="2:11">
      <c r="B46" s="20"/>
      <c r="C46" t="s">
        <v>45</v>
      </c>
      <c r="D46" s="23">
        <f>IF(ISERROR(VLOOKUP(D40,planilladenotas,19,FALSE)),"",VLOOKUP(D40,planilladenotas,19,FALSE))</f>
        <v>5</v>
      </c>
      <c r="E46" s="20"/>
      <c r="H46" s="20"/>
      <c r="I46" t="s">
        <v>45</v>
      </c>
      <c r="J46" s="23">
        <f>IF(ISERROR(VLOOKUP(J40,planilladenotas,19,FALSE)),"",VLOOKUP(J40,planilladenotas,19,FALSE))</f>
        <v>5</v>
      </c>
      <c r="K46" s="20"/>
    </row>
    <row r="47" spans="2:11">
      <c r="B47" s="20"/>
      <c r="C47" t="s">
        <v>39</v>
      </c>
      <c r="D47" s="23">
        <f>IF(ISERROR(VLOOKUP(D40,planilladenotas,21,FALSE)),"",VLOOKUP(D40,planilladenotas,21,FALSE))</f>
        <v>3</v>
      </c>
      <c r="E47" s="20"/>
      <c r="H47" s="20"/>
      <c r="I47" t="s">
        <v>39</v>
      </c>
      <c r="J47" s="23">
        <f>IF(ISERROR(VLOOKUP(J40,planilladenotas,21,FALSE)),"",VLOOKUP(J40,planilladenotas,21,FALSE))</f>
        <v>3.5</v>
      </c>
      <c r="K47" s="20"/>
    </row>
    <row r="48" spans="2:11">
      <c r="B48" s="20"/>
      <c r="C48" t="s">
        <v>40</v>
      </c>
      <c r="D48" s="23">
        <f>IF(ISERROR(VLOOKUP(D40,planilladenotas,23,FALSE)),"",VLOOKUP(D40,planilladenotas,23,FALSE))</f>
        <v>4.0262500000000001</v>
      </c>
      <c r="E48" s="20"/>
      <c r="H48" s="20"/>
      <c r="I48" t="s">
        <v>40</v>
      </c>
      <c r="J48" s="23">
        <f>IF(ISERROR(VLOOKUP(J40,planilladenotas,23,FALSE)),"",VLOOKUP(J40,planilladenotas,23,FALSE))</f>
        <v>4.1524999999999999</v>
      </c>
      <c r="K48" s="20"/>
    </row>
    <row r="49" spans="2:11">
      <c r="B49" s="20"/>
      <c r="E49" s="20"/>
      <c r="H49" s="20"/>
      <c r="K49" s="20"/>
    </row>
    <row r="50" spans="2:11">
      <c r="B50" s="20"/>
      <c r="C50" s="20"/>
      <c r="D50" s="20"/>
      <c r="E50" s="20"/>
      <c r="H50" s="20"/>
      <c r="I50" s="20"/>
      <c r="J50" s="20"/>
      <c r="K50" s="20"/>
    </row>
    <row r="53" spans="2:11">
      <c r="B53" s="20"/>
      <c r="C53" s="20"/>
      <c r="D53" s="20"/>
      <c r="E53" s="20"/>
      <c r="H53" s="20"/>
      <c r="I53" s="20"/>
      <c r="J53" s="20"/>
      <c r="K53" s="20"/>
    </row>
    <row r="54" spans="2:11" ht="15" customHeight="1">
      <c r="B54" s="20"/>
      <c r="D54" s="34" t="s">
        <v>41</v>
      </c>
      <c r="E54" s="20"/>
      <c r="H54" s="20"/>
      <c r="J54" s="34" t="s">
        <v>41</v>
      </c>
      <c r="K54" s="20"/>
    </row>
    <row r="55" spans="2:11" ht="15" customHeight="1">
      <c r="B55" s="20"/>
      <c r="D55" s="34"/>
      <c r="E55" s="20"/>
      <c r="H55" s="20"/>
      <c r="J55" s="34"/>
      <c r="K55" s="20"/>
    </row>
    <row r="56" spans="2:11" ht="15" customHeight="1">
      <c r="B56" s="20"/>
      <c r="D56" s="34"/>
      <c r="E56" s="20"/>
      <c r="H56" s="20"/>
      <c r="J56" s="34"/>
      <c r="K56" s="20"/>
    </row>
    <row r="57" spans="2:11">
      <c r="B57" s="20"/>
      <c r="C57" t="s">
        <v>35</v>
      </c>
      <c r="D57">
        <v>7</v>
      </c>
      <c r="E57" s="20"/>
      <c r="H57" s="20"/>
      <c r="I57" t="s">
        <v>35</v>
      </c>
      <c r="J57">
        <v>8</v>
      </c>
      <c r="K57" s="20"/>
    </row>
    <row r="58" spans="2:11">
      <c r="B58" s="20"/>
      <c r="C58" t="s">
        <v>36</v>
      </c>
      <c r="D58" t="str">
        <f>IF(ISBLANK(D57),"",IF(ISERROR(VLOOKUP(D57,planilladenotas,2,FALSE)),"No existe",VLOOKUP(D57,planilladenotas,2,FALSE)))</f>
        <v>DEISY HERRERA</v>
      </c>
      <c r="E58" s="20"/>
      <c r="H58" s="20"/>
      <c r="I58" t="s">
        <v>36</v>
      </c>
      <c r="J58" t="str">
        <f>IF(ISBLANK(J57),"",IF(ISERROR(VLOOKUP(J57,planilladenotas,2,FALSE)),"No existe",VLOOKUP(J57,planilladenotas,2,FALSE)))</f>
        <v>DIANA VALENCIA</v>
      </c>
      <c r="K58" s="20"/>
    </row>
    <row r="59" spans="2:11">
      <c r="B59" s="20"/>
      <c r="C59" t="s">
        <v>37</v>
      </c>
      <c r="D59" s="23">
        <f>IF(ISERROR(VLOOKUP(D57,planilladenotas,11,FALSE)),"",VLOOKUP(D57,planilladenotas,11,FALSE))</f>
        <v>4.375</v>
      </c>
      <c r="E59" s="20"/>
      <c r="H59" s="20"/>
      <c r="I59" t="s">
        <v>37</v>
      </c>
      <c r="J59" s="23">
        <f>IF(ISERROR(VLOOKUP(J57,planilladenotas,11,FALSE)),"",VLOOKUP(J57,planilladenotas,11,FALSE))</f>
        <v>1.7875000000000001</v>
      </c>
      <c r="K59" s="20"/>
    </row>
    <row r="60" spans="2:11">
      <c r="B60" s="20"/>
      <c r="C60" t="s">
        <v>38</v>
      </c>
      <c r="D60" s="23">
        <f>IF(ISERROR(VLOOKUP(D57,planilladenotas,13,FALSE)),"",VLOOKUP(D57,planilladenotas,13,FALSE))</f>
        <v>2</v>
      </c>
      <c r="E60" s="20"/>
      <c r="H60" s="20"/>
      <c r="I60" t="s">
        <v>38</v>
      </c>
      <c r="J60" s="23">
        <f>IF(ISERROR(VLOOKUP(J57,planilladenotas,13,FALSE)),"",VLOOKUP(J57,planilladenotas,13,FALSE))</f>
        <v>3</v>
      </c>
      <c r="K60" s="20"/>
    </row>
    <row r="61" spans="2:11">
      <c r="B61" s="20"/>
      <c r="C61" t="s">
        <v>43</v>
      </c>
      <c r="D61" s="23">
        <f>IF(ISERROR(VLOOKUP(D57,planilladenotas,15,FALSE)),"",VLOOKUP(D57,planilladenotas,15,FALSE))</f>
        <v>5</v>
      </c>
      <c r="E61" s="20"/>
      <c r="H61" s="20"/>
      <c r="I61" t="s">
        <v>43</v>
      </c>
      <c r="J61" s="23">
        <f>IF(ISERROR(VLOOKUP(J57,planilladenotas,15,FALSE)),"",VLOOKUP(J57,planilladenotas,15,FALSE))</f>
        <v>3.9</v>
      </c>
      <c r="K61" s="20"/>
    </row>
    <row r="62" spans="2:11">
      <c r="B62" s="20"/>
      <c r="C62" t="s">
        <v>44</v>
      </c>
      <c r="D62" s="23">
        <f>IF(ISERROR(VLOOKUP(D57,planilladenotas,17,FALSE)),"",VLOOKUP(D57,planilladenotas,17,FALSE))</f>
        <v>3.9</v>
      </c>
      <c r="E62" s="20"/>
      <c r="H62" s="20"/>
      <c r="I62" t="s">
        <v>44</v>
      </c>
      <c r="J62" s="23">
        <f>IF(ISERROR(VLOOKUP(J57,planilladenotas,17,FALSE)),"",VLOOKUP(J57,planilladenotas,17,FALSE))</f>
        <v>3</v>
      </c>
      <c r="K62" s="20"/>
    </row>
    <row r="63" spans="2:11">
      <c r="B63" s="20"/>
      <c r="C63" t="s">
        <v>45</v>
      </c>
      <c r="D63" s="23">
        <f>IF(ISERROR(VLOOKUP(D57,planilladenotas,19,FALSE)),"",VLOOKUP(D57,planilladenotas,19,FALSE))</f>
        <v>2</v>
      </c>
      <c r="E63" s="20"/>
      <c r="H63" s="20"/>
      <c r="I63" t="s">
        <v>45</v>
      </c>
      <c r="J63" s="23">
        <f>IF(ISERROR(VLOOKUP(J57,planilladenotas,19,FALSE)),"",VLOOKUP(J57,planilladenotas,19,FALSE))</f>
        <v>3.5</v>
      </c>
      <c r="K63" s="20"/>
    </row>
    <row r="64" spans="2:11">
      <c r="B64" s="20"/>
      <c r="C64" t="s">
        <v>39</v>
      </c>
      <c r="D64" s="23">
        <f>IF(ISERROR(VLOOKUP(D57,planilladenotas,21,FALSE)),"",VLOOKUP(D57,planilladenotas,21,FALSE))</f>
        <v>4.5</v>
      </c>
      <c r="E64" s="20"/>
      <c r="H64" s="20"/>
      <c r="I64" t="s">
        <v>39</v>
      </c>
      <c r="J64" s="23">
        <f>IF(ISERROR(VLOOKUP(J57,planilladenotas,21,FALSE)),"",VLOOKUP(J57,planilladenotas,21,FALSE))</f>
        <v>4.2</v>
      </c>
      <c r="K64" s="20"/>
    </row>
    <row r="65" spans="2:11">
      <c r="B65" s="20"/>
      <c r="C65" t="s">
        <v>40</v>
      </c>
      <c r="D65" s="23">
        <f>IF(ISERROR(VLOOKUP(D57,planilladenotas,23,FALSE)),"",VLOOKUP(D57,planilladenotas,23,FALSE))</f>
        <v>3.7525000000000004</v>
      </c>
      <c r="E65" s="20"/>
      <c r="H65" s="20"/>
      <c r="I65" t="s">
        <v>40</v>
      </c>
      <c r="J65" s="23">
        <f>IF(ISERROR(VLOOKUP(J57,planilladenotas,23,FALSE)),"",VLOOKUP(J57,planilladenotas,23,FALSE))</f>
        <v>2.9862500000000001</v>
      </c>
      <c r="K65" s="20"/>
    </row>
    <row r="66" spans="2:11">
      <c r="B66" s="20"/>
      <c r="E66" s="20"/>
      <c r="H66" s="20"/>
      <c r="K66" s="20"/>
    </row>
    <row r="67" spans="2:11">
      <c r="B67" s="20"/>
      <c r="C67" s="20"/>
      <c r="D67" s="20"/>
      <c r="E67" s="20"/>
      <c r="H67" s="20"/>
      <c r="I67" s="20"/>
      <c r="J67" s="20"/>
      <c r="K67" s="20"/>
    </row>
    <row r="70" spans="2:11">
      <c r="B70" s="20"/>
      <c r="C70" s="20"/>
      <c r="D70" s="20"/>
      <c r="E70" s="20"/>
      <c r="H70" s="20"/>
      <c r="I70" s="20"/>
      <c r="J70" s="20"/>
      <c r="K70" s="20"/>
    </row>
    <row r="71" spans="2:11">
      <c r="B71" s="20"/>
      <c r="D71" s="34" t="s">
        <v>41</v>
      </c>
      <c r="E71" s="20"/>
      <c r="H71" s="20"/>
      <c r="J71" s="34" t="s">
        <v>41</v>
      </c>
      <c r="K71" s="20"/>
    </row>
    <row r="72" spans="2:11">
      <c r="B72" s="20"/>
      <c r="D72" s="34"/>
      <c r="E72" s="20"/>
      <c r="H72" s="20"/>
      <c r="J72" s="34"/>
      <c r="K72" s="20"/>
    </row>
    <row r="73" spans="2:11">
      <c r="B73" s="20"/>
      <c r="D73" s="34"/>
      <c r="E73" s="20"/>
      <c r="H73" s="20"/>
      <c r="J73" s="34"/>
      <c r="K73" s="20"/>
    </row>
    <row r="74" spans="2:11">
      <c r="B74" s="20"/>
      <c r="C74" t="s">
        <v>35</v>
      </c>
      <c r="D74">
        <v>9</v>
      </c>
      <c r="E74" s="20"/>
      <c r="H74" s="20"/>
      <c r="I74" t="s">
        <v>35</v>
      </c>
      <c r="J74">
        <v>10</v>
      </c>
      <c r="K74" s="20"/>
    </row>
    <row r="75" spans="2:11">
      <c r="B75" s="20"/>
      <c r="C75" t="s">
        <v>36</v>
      </c>
      <c r="D75" t="str">
        <f>IF(ISBLANK(D74),"",IF(ISERROR(VLOOKUP(D74,planilladenotas,2,FALSE)),"No existe",VLOOKUP(D74,planilladenotas,2,FALSE)))</f>
        <v>DIEGO GONZALEZ</v>
      </c>
      <c r="E75" s="20"/>
      <c r="H75" s="20"/>
      <c r="I75" t="s">
        <v>36</v>
      </c>
      <c r="J75" t="str">
        <f>IF(ISBLANK(J74),"",IF(ISERROR(VLOOKUP(J74,planilladenotas,2,FALSE)),"No existe",VLOOKUP(J74,planilladenotas,2,FALSE)))</f>
        <v>ELEANY TRUJILLO</v>
      </c>
      <c r="K75" s="20"/>
    </row>
    <row r="76" spans="2:11">
      <c r="B76" s="20"/>
      <c r="C76" t="s">
        <v>37</v>
      </c>
      <c r="D76" s="23">
        <f>IF(ISERROR(VLOOKUP(D74,planilladenotas,11,FALSE)),"",VLOOKUP(D74,planilladenotas,11,FALSE))</f>
        <v>2.9750000000000001</v>
      </c>
      <c r="E76" s="20"/>
      <c r="H76" s="20"/>
      <c r="I76" t="s">
        <v>37</v>
      </c>
      <c r="J76" s="23">
        <f>IF(ISERROR(VLOOKUP(J74,planilladenotas,11,FALSE)),"",VLOOKUP(J74,planilladenotas,11,FALSE))</f>
        <v>4.375</v>
      </c>
      <c r="K76" s="20"/>
    </row>
    <row r="77" spans="2:11">
      <c r="B77" s="20"/>
      <c r="C77" t="s">
        <v>38</v>
      </c>
      <c r="D77" s="23">
        <f>IF(ISERROR(VLOOKUP(D74,planilladenotas,13,FALSE)),"",VLOOKUP(D74,planilladenotas,13,FALSE))</f>
        <v>2.5</v>
      </c>
      <c r="E77" s="20"/>
      <c r="H77" s="20"/>
      <c r="I77" t="s">
        <v>38</v>
      </c>
      <c r="J77" s="23">
        <f>IF(ISERROR(VLOOKUP(J74,planilladenotas,13,FALSE)),"",VLOOKUP(J74,planilladenotas,13,FALSE))</f>
        <v>3.8</v>
      </c>
      <c r="K77" s="20"/>
    </row>
    <row r="78" spans="2:11">
      <c r="B78" s="20"/>
      <c r="C78" t="s">
        <v>43</v>
      </c>
      <c r="D78" s="23">
        <f>IF(ISERROR(VLOOKUP(D74,planilladenotas,15,FALSE)),"",VLOOKUP(D74,planilladenotas,15,FALSE))</f>
        <v>1.3</v>
      </c>
      <c r="E78" s="20"/>
      <c r="H78" s="20"/>
      <c r="I78" t="s">
        <v>43</v>
      </c>
      <c r="J78" s="23">
        <f>IF(ISERROR(VLOOKUP(J74,planilladenotas,15,FALSE)),"",VLOOKUP(J74,planilladenotas,15,FALSE))</f>
        <v>5</v>
      </c>
      <c r="K78" s="20"/>
    </row>
    <row r="79" spans="2:11">
      <c r="B79" s="20"/>
      <c r="C79" t="s">
        <v>44</v>
      </c>
      <c r="D79" s="23">
        <f>IF(ISERROR(VLOOKUP(D74,planilladenotas,17,FALSE)),"",VLOOKUP(D74,planilladenotas,17,FALSE))</f>
        <v>3.1</v>
      </c>
      <c r="E79" s="20"/>
      <c r="H79" s="20"/>
      <c r="I79" t="s">
        <v>44</v>
      </c>
      <c r="J79" s="23">
        <f>IF(ISERROR(VLOOKUP(J74,planilladenotas,17,FALSE)),"",VLOOKUP(J74,planilladenotas,17,FALSE))</f>
        <v>5</v>
      </c>
      <c r="K79" s="20"/>
    </row>
    <row r="80" spans="2:11">
      <c r="B80" s="20"/>
      <c r="C80" t="s">
        <v>45</v>
      </c>
      <c r="D80" s="23">
        <f>IF(ISERROR(VLOOKUP(D74,planilladenotas,19,FALSE)),"",VLOOKUP(D74,planilladenotas,19,FALSE))</f>
        <v>2.2999999999999998</v>
      </c>
      <c r="E80" s="20"/>
      <c r="H80" s="20"/>
      <c r="I80" t="s">
        <v>45</v>
      </c>
      <c r="J80" s="23">
        <f>IF(ISERROR(VLOOKUP(J74,planilladenotas,19,FALSE)),"",VLOOKUP(J74,planilladenotas,19,FALSE))</f>
        <v>4.8</v>
      </c>
      <c r="K80" s="20"/>
    </row>
    <row r="81" spans="2:11">
      <c r="B81" s="20"/>
      <c r="C81" t="s">
        <v>39</v>
      </c>
      <c r="D81" s="23">
        <f>IF(ISERROR(VLOOKUP(D74,planilladenotas,21,FALSE)),"",VLOOKUP(D74,planilladenotas,21,FALSE))</f>
        <v>2.2000000000000002</v>
      </c>
      <c r="E81" s="20"/>
      <c r="H81" s="20"/>
      <c r="I81" t="s">
        <v>39</v>
      </c>
      <c r="J81" s="23">
        <f>IF(ISERROR(VLOOKUP(J74,planilladenotas,21,FALSE)),"",VLOOKUP(J74,planilladenotas,21,FALSE))</f>
        <v>4.5</v>
      </c>
      <c r="K81" s="20"/>
    </row>
    <row r="82" spans="2:11">
      <c r="B82" s="20"/>
      <c r="C82" t="s">
        <v>40</v>
      </c>
      <c r="D82" s="23">
        <f>IF(ISERROR(VLOOKUP(D74,planilladenotas,23,FALSE)),"",VLOOKUP(D74,planilladenotas,23,FALSE))</f>
        <v>2.4125000000000001</v>
      </c>
      <c r="E82" s="20"/>
      <c r="H82" s="20"/>
      <c r="I82" t="s">
        <v>40</v>
      </c>
      <c r="J82" s="23">
        <f>IF(ISERROR(VLOOKUP(J74,planilladenotas,23,FALSE)),"",VLOOKUP(J74,planilladenotas,23,FALSE))</f>
        <v>4.5025000000000004</v>
      </c>
      <c r="K82" s="20"/>
    </row>
    <row r="83" spans="2:11">
      <c r="B83" s="20"/>
      <c r="E83" s="20"/>
      <c r="H83" s="20"/>
      <c r="K83" s="20"/>
    </row>
    <row r="84" spans="2:11">
      <c r="B84" s="20"/>
      <c r="C84" s="20"/>
      <c r="D84" s="20"/>
      <c r="E84" s="20"/>
      <c r="H84" s="20"/>
      <c r="I84" s="20"/>
      <c r="J84" s="20"/>
      <c r="K84" s="20"/>
    </row>
    <row r="87" spans="2:11">
      <c r="B87" s="20"/>
      <c r="C87" s="20"/>
      <c r="D87" s="20"/>
      <c r="E87" s="20"/>
      <c r="H87" s="20"/>
      <c r="I87" s="20"/>
      <c r="J87" s="20"/>
      <c r="K87" s="20"/>
    </row>
    <row r="88" spans="2:11">
      <c r="B88" s="20"/>
      <c r="D88" s="34" t="s">
        <v>41</v>
      </c>
      <c r="E88" s="20"/>
      <c r="H88" s="20"/>
      <c r="J88" s="34" t="s">
        <v>41</v>
      </c>
      <c r="K88" s="20"/>
    </row>
    <row r="89" spans="2:11">
      <c r="B89" s="20"/>
      <c r="D89" s="34"/>
      <c r="E89" s="20"/>
      <c r="H89" s="20"/>
      <c r="J89" s="34"/>
      <c r="K89" s="20"/>
    </row>
    <row r="90" spans="2:11">
      <c r="B90" s="20"/>
      <c r="D90" s="34"/>
      <c r="E90" s="20"/>
      <c r="H90" s="20"/>
      <c r="J90" s="34"/>
      <c r="K90" s="20"/>
    </row>
    <row r="91" spans="2:11">
      <c r="B91" s="20"/>
      <c r="C91" t="s">
        <v>35</v>
      </c>
      <c r="D91">
        <v>11</v>
      </c>
      <c r="E91" s="20"/>
      <c r="H91" s="20"/>
      <c r="I91" t="s">
        <v>35</v>
      </c>
      <c r="J91">
        <v>12</v>
      </c>
      <c r="K91" s="20"/>
    </row>
    <row r="92" spans="2:11">
      <c r="B92" s="20"/>
      <c r="C92" t="s">
        <v>36</v>
      </c>
      <c r="D92" t="str">
        <f>IF(ISBLANK(D91),"",IF(ISERROR(VLOOKUP(D91,planilladenotas,2,FALSE)),"No existe",VLOOKUP(D91,planilladenotas,2,FALSE)))</f>
        <v>FREDY MONTES</v>
      </c>
      <c r="E92" s="20"/>
      <c r="H92" s="20"/>
      <c r="I92" t="s">
        <v>36</v>
      </c>
      <c r="J92" t="str">
        <f>IF(ISBLANK(J91),"",IF(ISERROR(VLOOKUP(J91,planilladenotas,2,FALSE)),"No existe",VLOOKUP(J91,planilladenotas,2,FALSE)))</f>
        <v>JHON TOBON</v>
      </c>
      <c r="K92" s="20"/>
    </row>
    <row r="93" spans="2:11">
      <c r="B93" s="20"/>
      <c r="C93" t="s">
        <v>37</v>
      </c>
      <c r="D93" s="23">
        <f>IF(ISERROR(VLOOKUP(D91,planilladenotas,11,FALSE)),"",VLOOKUP(D91,planilladenotas,11,FALSE))</f>
        <v>4.0125000000000002</v>
      </c>
      <c r="E93" s="20"/>
      <c r="H93" s="20"/>
      <c r="I93" t="s">
        <v>37</v>
      </c>
      <c r="J93" s="23">
        <f>IF(ISERROR(VLOOKUP(J91,planilladenotas,11,FALSE)),"",VLOOKUP(J91,planilladenotas,11,FALSE))</f>
        <v>3.55</v>
      </c>
      <c r="K93" s="20"/>
    </row>
    <row r="94" spans="2:11">
      <c r="B94" s="20"/>
      <c r="C94" t="s">
        <v>38</v>
      </c>
      <c r="D94" s="23">
        <f>IF(ISERROR(VLOOKUP(D91,planilladenotas,13,FALSE)),"",VLOOKUP(D91,planilladenotas,13,FALSE))</f>
        <v>4.5</v>
      </c>
      <c r="E94" s="20"/>
      <c r="H94" s="20"/>
      <c r="I94" t="s">
        <v>38</v>
      </c>
      <c r="J94" s="23">
        <f>IF(ISERROR(VLOOKUP(J91,planilladenotas,13,FALSE)),"",VLOOKUP(J91,planilladenotas,13,FALSE))</f>
        <v>4.5</v>
      </c>
      <c r="K94" s="20"/>
    </row>
    <row r="95" spans="2:11">
      <c r="B95" s="20"/>
      <c r="C95" t="s">
        <v>43</v>
      </c>
      <c r="D95" s="23">
        <f>IF(ISERROR(VLOOKUP(D91,planilladenotas,15,FALSE)),"",VLOOKUP(D91,planilladenotas,15,FALSE))</f>
        <v>5</v>
      </c>
      <c r="E95" s="20"/>
      <c r="H95" s="20"/>
      <c r="I95" t="s">
        <v>43</v>
      </c>
      <c r="J95" s="23">
        <f>IF(ISERROR(VLOOKUP(J91,planilladenotas,15,FALSE)),"",VLOOKUP(J91,planilladenotas,15,FALSE))</f>
        <v>4</v>
      </c>
      <c r="K95" s="20"/>
    </row>
    <row r="96" spans="2:11">
      <c r="B96" s="20"/>
      <c r="C96" t="s">
        <v>44</v>
      </c>
      <c r="D96" s="23">
        <f>IF(ISERROR(VLOOKUP(D91,planilladenotas,17,FALSE)),"",VLOOKUP(D91,planilladenotas,17,FALSE))</f>
        <v>4.3</v>
      </c>
      <c r="E96" s="20"/>
      <c r="H96" s="20"/>
      <c r="I96" t="s">
        <v>44</v>
      </c>
      <c r="J96" s="23">
        <f>IF(ISERROR(VLOOKUP(J91,planilladenotas,17,FALSE)),"",VLOOKUP(J91,planilladenotas,17,FALSE))</f>
        <v>3.5</v>
      </c>
      <c r="K96" s="20"/>
    </row>
    <row r="97" spans="2:11">
      <c r="B97" s="20"/>
      <c r="C97" t="s">
        <v>45</v>
      </c>
      <c r="D97" s="23">
        <f>IF(ISERROR(VLOOKUP(D91,planilladenotas,19,FALSE)),"",VLOOKUP(D91,planilladenotas,19,FALSE))</f>
        <v>4.5999999999999996</v>
      </c>
      <c r="E97" s="20"/>
      <c r="H97" s="20"/>
      <c r="I97" t="s">
        <v>45</v>
      </c>
      <c r="J97" s="23">
        <f>IF(ISERROR(VLOOKUP(J91,planilladenotas,19,FALSE)),"",VLOOKUP(J91,planilladenotas,19,FALSE))</f>
        <v>4.8</v>
      </c>
      <c r="K97" s="20"/>
    </row>
    <row r="98" spans="2:11">
      <c r="B98" s="20"/>
      <c r="C98" t="s">
        <v>39</v>
      </c>
      <c r="D98" s="23">
        <f>IF(ISERROR(VLOOKUP(D91,planilladenotas,21,FALSE)),"",VLOOKUP(D91,planilladenotas,21,FALSE))</f>
        <v>3</v>
      </c>
      <c r="E98" s="20"/>
      <c r="H98" s="20"/>
      <c r="I98" t="s">
        <v>39</v>
      </c>
      <c r="J98" s="23">
        <f>IF(ISERROR(VLOOKUP(J91,planilladenotas,21,FALSE)),"",VLOOKUP(J91,planilladenotas,21,FALSE))</f>
        <v>4.3</v>
      </c>
      <c r="K98" s="20"/>
    </row>
    <row r="99" spans="2:11">
      <c r="B99" s="20"/>
      <c r="C99" t="s">
        <v>40</v>
      </c>
      <c r="D99" s="23">
        <f>IF(ISERROR(VLOOKUP(D91,planilladenotas,23,FALSE)),"",VLOOKUP(D91,planilladenotas,23,FALSE))</f>
        <v>4.2937500000000002</v>
      </c>
      <c r="E99" s="20"/>
      <c r="H99" s="20"/>
      <c r="I99" t="s">
        <v>40</v>
      </c>
      <c r="J99" s="23">
        <f>IF(ISERROR(VLOOKUP(J91,planilladenotas,23,FALSE)),"",VLOOKUP(J91,planilladenotas,23,FALSE))</f>
        <v>4.0249999999999995</v>
      </c>
      <c r="K99" s="20"/>
    </row>
    <row r="100" spans="2:11">
      <c r="B100" s="20"/>
      <c r="E100" s="20"/>
      <c r="H100" s="20"/>
      <c r="K100" s="20"/>
    </row>
    <row r="101" spans="2:11">
      <c r="B101" s="20"/>
      <c r="C101" s="20"/>
      <c r="D101" s="20"/>
      <c r="E101" s="20"/>
      <c r="H101" s="20"/>
      <c r="I101" s="20"/>
      <c r="J101" s="20"/>
      <c r="K101" s="20"/>
    </row>
    <row r="104" spans="2:11">
      <c r="B104" s="20"/>
      <c r="C104" s="20"/>
      <c r="D104" s="20"/>
      <c r="E104" s="20"/>
      <c r="H104" s="20"/>
      <c r="I104" s="20"/>
      <c r="J104" s="20"/>
      <c r="K104" s="20"/>
    </row>
    <row r="105" spans="2:11">
      <c r="B105" s="20"/>
      <c r="D105" s="34" t="s">
        <v>41</v>
      </c>
      <c r="E105" s="20"/>
      <c r="H105" s="20"/>
      <c r="J105" s="34" t="s">
        <v>41</v>
      </c>
      <c r="K105" s="20"/>
    </row>
    <row r="106" spans="2:11">
      <c r="B106" s="20"/>
      <c r="D106" s="34"/>
      <c r="E106" s="20"/>
      <c r="H106" s="20"/>
      <c r="J106" s="34"/>
      <c r="K106" s="20"/>
    </row>
    <row r="107" spans="2:11">
      <c r="B107" s="20"/>
      <c r="D107" s="34"/>
      <c r="E107" s="20"/>
      <c r="H107" s="20"/>
      <c r="J107" s="34"/>
      <c r="K107" s="20"/>
    </row>
    <row r="108" spans="2:11">
      <c r="B108" s="20"/>
      <c r="C108" t="s">
        <v>35</v>
      </c>
      <c r="D108">
        <v>13</v>
      </c>
      <c r="E108" s="20"/>
      <c r="H108" s="20"/>
      <c r="I108" t="s">
        <v>35</v>
      </c>
      <c r="J108">
        <v>14</v>
      </c>
      <c r="K108" s="20"/>
    </row>
    <row r="109" spans="2:11">
      <c r="B109" s="20"/>
      <c r="C109" t="s">
        <v>36</v>
      </c>
      <c r="D109" t="str">
        <f>IF(ISBLANK(D108),"",IF(ISERROR(VLOOKUP(D108,planilladenotas,2,FALSE)),"No existe",VLOOKUP(D108,planilladenotas,2,FALSE)))</f>
        <v>JOSE CIFUENTES</v>
      </c>
      <c r="E109" s="20"/>
      <c r="H109" s="20"/>
      <c r="I109" t="s">
        <v>36</v>
      </c>
      <c r="J109" t="str">
        <f>IF(ISBLANK(J108),"",IF(ISERROR(VLOOKUP(J108,planilladenotas,2,FALSE)),"No existe",VLOOKUP(J108,planilladenotas,2,FALSE)))</f>
        <v>JOSE DAVID VERGARA</v>
      </c>
      <c r="K109" s="20"/>
    </row>
    <row r="110" spans="2:11">
      <c r="B110" s="20"/>
      <c r="C110" t="s">
        <v>37</v>
      </c>
      <c r="D110" s="23">
        <f>IF(ISERROR(VLOOKUP(D108,planilladenotas,11,FALSE)),"",VLOOKUP(D108,planilladenotas,11,FALSE))</f>
        <v>4.3624999999999998</v>
      </c>
      <c r="E110" s="20"/>
      <c r="H110" s="20"/>
      <c r="I110" t="s">
        <v>37</v>
      </c>
      <c r="J110" s="23">
        <f>IF(ISERROR(VLOOKUP(J108,planilladenotas,11,FALSE)),"",VLOOKUP(J108,planilladenotas,11,FALSE))</f>
        <v>4.5</v>
      </c>
      <c r="K110" s="20"/>
    </row>
    <row r="111" spans="2:11">
      <c r="B111" s="20"/>
      <c r="C111" t="s">
        <v>38</v>
      </c>
      <c r="D111" s="23">
        <f>IF(ISERROR(VLOOKUP(D108,planilladenotas,13,FALSE)),"",VLOOKUP(D108,planilladenotas,13,FALSE))</f>
        <v>4.5</v>
      </c>
      <c r="E111" s="20"/>
      <c r="H111" s="20"/>
      <c r="I111" t="s">
        <v>38</v>
      </c>
      <c r="J111" s="23">
        <f>IF(ISERROR(VLOOKUP(J108,planilladenotas,13,FALSE)),"",VLOOKUP(J108,planilladenotas,13,FALSE))</f>
        <v>3.9</v>
      </c>
      <c r="K111" s="20"/>
    </row>
    <row r="112" spans="2:11">
      <c r="B112" s="20"/>
      <c r="C112" t="s">
        <v>43</v>
      </c>
      <c r="D112" s="23">
        <f>IF(ISERROR(VLOOKUP(D108,planilladenotas,15,FALSE)),"",VLOOKUP(D108,planilladenotas,15,FALSE))</f>
        <v>4</v>
      </c>
      <c r="E112" s="20"/>
      <c r="H112" s="20"/>
      <c r="I112" t="s">
        <v>43</v>
      </c>
      <c r="J112" s="23">
        <f>IF(ISERROR(VLOOKUP(J108,planilladenotas,15,FALSE)),"",VLOOKUP(J108,planilladenotas,15,FALSE))</f>
        <v>3.6</v>
      </c>
      <c r="K112" s="20"/>
    </row>
    <row r="113" spans="2:11">
      <c r="B113" s="20"/>
      <c r="C113" t="s">
        <v>44</v>
      </c>
      <c r="D113" s="23">
        <f>IF(ISERROR(VLOOKUP(D108,planilladenotas,17,FALSE)),"",VLOOKUP(D108,planilladenotas,17,FALSE))</f>
        <v>4.0999999999999996</v>
      </c>
      <c r="E113" s="20"/>
      <c r="H113" s="20"/>
      <c r="I113" t="s">
        <v>44</v>
      </c>
      <c r="J113" s="23">
        <f>IF(ISERROR(VLOOKUP(J108,planilladenotas,17,FALSE)),"",VLOOKUP(J108,planilladenotas,17,FALSE))</f>
        <v>3.8</v>
      </c>
      <c r="K113" s="20"/>
    </row>
    <row r="114" spans="2:11">
      <c r="B114" s="20"/>
      <c r="C114" t="s">
        <v>45</v>
      </c>
      <c r="D114" s="23">
        <f>IF(ISERROR(VLOOKUP(D108,planilladenotas,19,FALSE)),"",VLOOKUP(D108,planilladenotas,19,FALSE))</f>
        <v>3.1</v>
      </c>
      <c r="E114" s="20"/>
      <c r="H114" s="20"/>
      <c r="I114" t="s">
        <v>45</v>
      </c>
      <c r="J114" s="23">
        <f>IF(ISERROR(VLOOKUP(J108,planilladenotas,19,FALSE)),"",VLOOKUP(J108,planilladenotas,19,FALSE))</f>
        <v>5</v>
      </c>
      <c r="K114" s="20"/>
    </row>
    <row r="115" spans="2:11">
      <c r="B115" s="20"/>
      <c r="C115" t="s">
        <v>39</v>
      </c>
      <c r="D115" s="23">
        <f>IF(ISERROR(VLOOKUP(D108,planilladenotas,21,FALSE)),"",VLOOKUP(D108,planilladenotas,21,FALSE))</f>
        <v>4.5</v>
      </c>
      <c r="E115" s="20"/>
      <c r="H115" s="20"/>
      <c r="I115" t="s">
        <v>39</v>
      </c>
      <c r="J115" s="23">
        <f>IF(ISERROR(VLOOKUP(J108,planilladenotas,21,FALSE)),"",VLOOKUP(J108,planilladenotas,21,FALSE))</f>
        <v>3</v>
      </c>
      <c r="K115" s="20"/>
    </row>
    <row r="116" spans="2:11">
      <c r="B116" s="20"/>
      <c r="C116" t="s">
        <v>40</v>
      </c>
      <c r="D116" s="23">
        <f>IF(ISERROR(VLOOKUP(D108,planilladenotas,23,FALSE)),"",VLOOKUP(D108,planilladenotas,23,FALSE))</f>
        <v>4.17875</v>
      </c>
      <c r="E116" s="20"/>
      <c r="H116" s="20"/>
      <c r="I116" t="s">
        <v>40</v>
      </c>
      <c r="J116" s="23">
        <f>IF(ISERROR(VLOOKUP(J108,planilladenotas,23,FALSE)),"",VLOOKUP(J108,planilladenotas,23,FALSE))</f>
        <v>4.03</v>
      </c>
      <c r="K116" s="20"/>
    </row>
    <row r="117" spans="2:11">
      <c r="B117" s="20"/>
      <c r="E117" s="20"/>
      <c r="H117" s="20"/>
      <c r="K117" s="20"/>
    </row>
    <row r="118" spans="2:11">
      <c r="B118" s="20"/>
      <c r="C118" s="20"/>
      <c r="D118" s="20"/>
      <c r="E118" s="20"/>
      <c r="H118" s="20"/>
      <c r="I118" s="20"/>
      <c r="J118" s="20"/>
      <c r="K118" s="20"/>
    </row>
    <row r="121" spans="2:11">
      <c r="B121" s="20"/>
      <c r="C121" s="20"/>
      <c r="D121" s="20"/>
      <c r="E121" s="20"/>
      <c r="H121" s="20"/>
      <c r="I121" s="20"/>
      <c r="J121" s="20"/>
      <c r="K121" s="20"/>
    </row>
    <row r="122" spans="2:11">
      <c r="B122" s="20"/>
      <c r="D122" s="34" t="s">
        <v>41</v>
      </c>
      <c r="E122" s="20"/>
      <c r="H122" s="20"/>
      <c r="J122" s="34" t="s">
        <v>41</v>
      </c>
      <c r="K122" s="20"/>
    </row>
    <row r="123" spans="2:11">
      <c r="B123" s="20"/>
      <c r="D123" s="34"/>
      <c r="E123" s="20"/>
      <c r="H123" s="20"/>
      <c r="J123" s="34"/>
      <c r="K123" s="20"/>
    </row>
    <row r="124" spans="2:11">
      <c r="B124" s="20"/>
      <c r="D124" s="34"/>
      <c r="E124" s="20"/>
      <c r="H124" s="20"/>
      <c r="J124" s="34"/>
      <c r="K124" s="20"/>
    </row>
    <row r="125" spans="2:11">
      <c r="B125" s="20"/>
      <c r="C125" t="s">
        <v>35</v>
      </c>
      <c r="D125">
        <v>15</v>
      </c>
      <c r="E125" s="20"/>
      <c r="H125" s="20"/>
      <c r="I125" t="s">
        <v>35</v>
      </c>
      <c r="J125">
        <v>16</v>
      </c>
      <c r="K125" s="20"/>
    </row>
    <row r="126" spans="2:11">
      <c r="B126" s="20"/>
      <c r="C126" t="s">
        <v>36</v>
      </c>
      <c r="D126" t="str">
        <f>IF(ISBLANK(D125),"",IF(ISERROR(VLOOKUP(D125,planilladenotas,2,FALSE)),"No existe",VLOOKUP(D125,planilladenotas,2,FALSE)))</f>
        <v>LAURA GONZALEZ</v>
      </c>
      <c r="E126" s="20"/>
      <c r="H126" s="20"/>
      <c r="I126" t="s">
        <v>36</v>
      </c>
      <c r="J126" t="str">
        <f>IF(ISBLANK(J125),"",IF(ISERROR(VLOOKUP(J125,planilladenotas,2,FALSE)),"No existe",VLOOKUP(J125,planilladenotas,2,FALSE)))</f>
        <v>LINA JARAMILLO</v>
      </c>
      <c r="K126" s="20"/>
    </row>
    <row r="127" spans="2:11">
      <c r="B127" s="20"/>
      <c r="C127" t="s">
        <v>37</v>
      </c>
      <c r="D127" s="23">
        <f>IF(ISERROR(VLOOKUP(D125,planilladenotas,11,FALSE)),"",VLOOKUP(D125,planilladenotas,11,FALSE))</f>
        <v>4.3624999999999998</v>
      </c>
      <c r="E127" s="20"/>
      <c r="H127" s="20"/>
      <c r="I127" t="s">
        <v>37</v>
      </c>
      <c r="J127" s="23">
        <f>IF(ISERROR(VLOOKUP(J125,planilladenotas,11,FALSE)),"",VLOOKUP(J125,planilladenotas,11,FALSE))</f>
        <v>4.1124999999999998</v>
      </c>
      <c r="K127" s="20"/>
    </row>
    <row r="128" spans="2:11">
      <c r="B128" s="20"/>
      <c r="C128" t="s">
        <v>38</v>
      </c>
      <c r="D128" s="23">
        <f>IF(ISERROR(VLOOKUP(D125,planilladenotas,13,FALSE)),"",VLOOKUP(D125,planilladenotas,13,FALSE))</f>
        <v>0</v>
      </c>
      <c r="E128" s="20"/>
      <c r="H128" s="20"/>
      <c r="I128" t="s">
        <v>38</v>
      </c>
      <c r="J128" s="23">
        <f>IF(ISERROR(VLOOKUP(J125,planilladenotas,13,FALSE)),"",VLOOKUP(J125,planilladenotas,13,FALSE))</f>
        <v>4.8</v>
      </c>
      <c r="K128" s="20"/>
    </row>
    <row r="129" spans="2:11">
      <c r="B129" s="20"/>
      <c r="C129" t="s">
        <v>43</v>
      </c>
      <c r="D129" s="23">
        <f>IF(ISERROR(VLOOKUP(D125,planilladenotas,15,FALSE)),"",VLOOKUP(D125,planilladenotas,15,FALSE))</f>
        <v>3.1</v>
      </c>
      <c r="E129" s="20"/>
      <c r="H129" s="20"/>
      <c r="I129" t="s">
        <v>43</v>
      </c>
      <c r="J129" s="23">
        <f>IF(ISERROR(VLOOKUP(J125,planilladenotas,15,FALSE)),"",VLOOKUP(J125,planilladenotas,15,FALSE))</f>
        <v>3.7</v>
      </c>
      <c r="K129" s="20"/>
    </row>
    <row r="130" spans="2:11">
      <c r="B130" s="20"/>
      <c r="C130" t="s">
        <v>44</v>
      </c>
      <c r="D130" s="23">
        <f>IF(ISERROR(VLOOKUP(D125,planilladenotas,17,FALSE)),"",VLOOKUP(D125,planilladenotas,17,FALSE))</f>
        <v>4</v>
      </c>
      <c r="E130" s="20"/>
      <c r="H130" s="20"/>
      <c r="I130" t="s">
        <v>44</v>
      </c>
      <c r="J130" s="23">
        <f>IF(ISERROR(VLOOKUP(J125,planilladenotas,17,FALSE)),"",VLOOKUP(J125,planilladenotas,17,FALSE))</f>
        <v>3.9</v>
      </c>
      <c r="K130" s="20"/>
    </row>
    <row r="131" spans="2:11">
      <c r="B131" s="20"/>
      <c r="C131" t="s">
        <v>45</v>
      </c>
      <c r="D131" s="23">
        <f>IF(ISERROR(VLOOKUP(D125,planilladenotas,19,FALSE)),"",VLOOKUP(D125,planilladenotas,19,FALSE))</f>
        <v>4.3</v>
      </c>
      <c r="E131" s="20"/>
      <c r="H131" s="20"/>
      <c r="I131" t="s">
        <v>45</v>
      </c>
      <c r="J131" s="23">
        <f>IF(ISERROR(VLOOKUP(J125,planilladenotas,19,FALSE)),"",VLOOKUP(J125,planilladenotas,19,FALSE))</f>
        <v>3.5</v>
      </c>
      <c r="K131" s="20"/>
    </row>
    <row r="132" spans="2:11">
      <c r="B132" s="20"/>
      <c r="C132" t="s">
        <v>39</v>
      </c>
      <c r="D132" s="23">
        <f>IF(ISERROR(VLOOKUP(D125,planilladenotas,21,FALSE)),"",VLOOKUP(D125,planilladenotas,21,FALSE))</f>
        <v>4</v>
      </c>
      <c r="E132" s="20"/>
      <c r="H132" s="20"/>
      <c r="I132" t="s">
        <v>39</v>
      </c>
      <c r="J132" s="23">
        <f>IF(ISERROR(VLOOKUP(J125,planilladenotas,21,FALSE)),"",VLOOKUP(J125,planilladenotas,21,FALSE))</f>
        <v>3.5</v>
      </c>
      <c r="K132" s="20"/>
    </row>
    <row r="133" spans="2:11">
      <c r="B133" s="20"/>
      <c r="C133" t="s">
        <v>40</v>
      </c>
      <c r="D133" s="23">
        <f>IF(ISERROR(VLOOKUP(D125,planilladenotas,23,FALSE)),"",VLOOKUP(D125,planilladenotas,23,FALSE))</f>
        <v>3.1587499999999999</v>
      </c>
      <c r="E133" s="20"/>
      <c r="H133" s="20"/>
      <c r="I133" t="s">
        <v>40</v>
      </c>
      <c r="J133" s="23">
        <f>IF(ISERROR(VLOOKUP(J125,planilladenotas,23,FALSE)),"",VLOOKUP(J125,planilladenotas,23,FALSE))</f>
        <v>4.0237499999999997</v>
      </c>
      <c r="K133" s="20"/>
    </row>
    <row r="134" spans="2:11">
      <c r="B134" s="20"/>
      <c r="E134" s="20"/>
      <c r="H134" s="20"/>
      <c r="K134" s="20"/>
    </row>
    <row r="135" spans="2:11">
      <c r="B135" s="20"/>
      <c r="C135" s="20"/>
      <c r="D135" s="20"/>
      <c r="E135" s="20"/>
      <c r="H135" s="20"/>
      <c r="I135" s="20"/>
      <c r="J135" s="20"/>
      <c r="K135" s="20"/>
    </row>
    <row r="138" spans="2:11">
      <c r="B138" s="20"/>
      <c r="C138" s="20"/>
      <c r="D138" s="20"/>
      <c r="E138" s="20"/>
      <c r="H138" s="20"/>
      <c r="I138" s="20"/>
      <c r="J138" s="20"/>
      <c r="K138" s="20"/>
    </row>
    <row r="139" spans="2:11" ht="15" customHeight="1">
      <c r="B139" s="20"/>
      <c r="D139" s="34" t="s">
        <v>41</v>
      </c>
      <c r="E139" s="20"/>
      <c r="H139" s="20"/>
      <c r="J139" s="34" t="s">
        <v>41</v>
      </c>
      <c r="K139" s="20"/>
    </row>
    <row r="140" spans="2:11" ht="15" customHeight="1">
      <c r="B140" s="20"/>
      <c r="D140" s="34"/>
      <c r="E140" s="20"/>
      <c r="H140" s="20"/>
      <c r="J140" s="34"/>
      <c r="K140" s="20"/>
    </row>
    <row r="141" spans="2:11" ht="15" customHeight="1">
      <c r="B141" s="20"/>
      <c r="D141" s="34"/>
      <c r="E141" s="20"/>
      <c r="H141" s="20"/>
      <c r="J141" s="34"/>
      <c r="K141" s="20"/>
    </row>
    <row r="142" spans="2:11">
      <c r="B142" s="20"/>
      <c r="C142" t="s">
        <v>35</v>
      </c>
      <c r="D142">
        <v>17</v>
      </c>
      <c r="E142" s="20"/>
      <c r="H142" s="20"/>
      <c r="I142" t="s">
        <v>35</v>
      </c>
      <c r="J142">
        <v>18</v>
      </c>
      <c r="K142" s="20"/>
    </row>
    <row r="143" spans="2:11">
      <c r="B143" s="20"/>
      <c r="C143" t="s">
        <v>36</v>
      </c>
      <c r="D143" t="str">
        <f>IF(ISBLANK(D142),"",IF(ISERROR(VLOOKUP(D142,planilladenotas,2,FALSE)),"No existe",VLOOKUP(D142,planilladenotas,2,FALSE)))</f>
        <v>OSMAIRA VELEZ</v>
      </c>
      <c r="E143" s="20"/>
      <c r="H143" s="20"/>
      <c r="I143" t="s">
        <v>36</v>
      </c>
      <c r="J143" t="str">
        <f>IF(ISBLANK(J142),"",IF(ISERROR(VLOOKUP(J142,planilladenotas,2,FALSE)),"No existe",VLOOKUP(J142,planilladenotas,2,FALSE)))</f>
        <v>PABLO GOMEZ</v>
      </c>
      <c r="K143" s="20"/>
    </row>
    <row r="144" spans="2:11">
      <c r="B144" s="20"/>
      <c r="C144" t="s">
        <v>37</v>
      </c>
      <c r="D144" s="23">
        <f>IF(ISERROR(VLOOKUP(D142,planilladenotas,11,FALSE)),"",VLOOKUP(D142,planilladenotas,11,FALSE))</f>
        <v>4.375</v>
      </c>
      <c r="E144" s="20"/>
      <c r="H144" s="20"/>
      <c r="I144" t="s">
        <v>37</v>
      </c>
      <c r="J144" s="23">
        <f>IF(ISERROR(VLOOKUP(J142,planilladenotas,11,FALSE)),"",VLOOKUP(J142,planilladenotas,11,FALSE))</f>
        <v>3.8124999999999996</v>
      </c>
      <c r="K144" s="20"/>
    </row>
    <row r="145" spans="2:11">
      <c r="B145" s="20"/>
      <c r="C145" t="s">
        <v>38</v>
      </c>
      <c r="D145" s="23">
        <f>IF(ISERROR(VLOOKUP(D142,planilladenotas,13,FALSE)),"",VLOOKUP(D142,planilladenotas,13,FALSE))</f>
        <v>3.7</v>
      </c>
      <c r="E145" s="20"/>
      <c r="H145" s="20"/>
      <c r="I145" t="s">
        <v>38</v>
      </c>
      <c r="J145" s="23">
        <f>IF(ISERROR(VLOOKUP(J142,planilladenotas,13,FALSE)),"",VLOOKUP(J142,planilladenotas,13,FALSE))</f>
        <v>3.8</v>
      </c>
      <c r="K145" s="20"/>
    </row>
    <row r="146" spans="2:11">
      <c r="B146" s="20"/>
      <c r="C146" t="s">
        <v>43</v>
      </c>
      <c r="D146" s="23">
        <f>IF(ISERROR(VLOOKUP(D142,planilladenotas,15,FALSE)),"",VLOOKUP(D142,planilladenotas,15,FALSE))</f>
        <v>4.5</v>
      </c>
      <c r="E146" s="20"/>
      <c r="H146" s="20"/>
      <c r="I146" t="s">
        <v>43</v>
      </c>
      <c r="J146" s="23">
        <f>IF(ISERROR(VLOOKUP(J142,planilladenotas,15,FALSE)),"",VLOOKUP(J142,planilladenotas,15,FALSE))</f>
        <v>5</v>
      </c>
      <c r="K146" s="20"/>
    </row>
    <row r="147" spans="2:11">
      <c r="B147" s="20"/>
      <c r="C147" t="s">
        <v>44</v>
      </c>
      <c r="D147" s="23">
        <f>IF(ISERROR(VLOOKUP(D142,planilladenotas,17,FALSE)),"",VLOOKUP(D142,planilladenotas,17,FALSE))</f>
        <v>4.5</v>
      </c>
      <c r="E147" s="20"/>
      <c r="H147" s="20"/>
      <c r="I147" t="s">
        <v>44</v>
      </c>
      <c r="J147" s="23">
        <f>IF(ISERROR(VLOOKUP(J142,planilladenotas,17,FALSE)),"",VLOOKUP(J142,planilladenotas,17,FALSE))</f>
        <v>5</v>
      </c>
      <c r="K147" s="20"/>
    </row>
    <row r="148" spans="2:11">
      <c r="B148" s="20"/>
      <c r="C148" t="s">
        <v>45</v>
      </c>
      <c r="D148" s="23">
        <f>IF(ISERROR(VLOOKUP(D142,planilladenotas,19,FALSE)),"",VLOOKUP(D142,planilladenotas,19,FALSE))</f>
        <v>4.0999999999999996</v>
      </c>
      <c r="E148" s="20"/>
      <c r="H148" s="20"/>
      <c r="I148" t="s">
        <v>45</v>
      </c>
      <c r="J148" s="23">
        <f>IF(ISERROR(VLOOKUP(J142,planilladenotas,19,FALSE)),"",VLOOKUP(J142,planilladenotas,19,FALSE))</f>
        <v>3.8</v>
      </c>
      <c r="K148" s="20"/>
    </row>
    <row r="149" spans="2:11">
      <c r="B149" s="20"/>
      <c r="C149" t="s">
        <v>39</v>
      </c>
      <c r="D149" s="23">
        <f>IF(ISERROR(VLOOKUP(D142,planilladenotas,21,FALSE)),"",VLOOKUP(D142,planilladenotas,21,FALSE))</f>
        <v>4.5</v>
      </c>
      <c r="E149" s="20"/>
      <c r="H149" s="20"/>
      <c r="I149" t="s">
        <v>39</v>
      </c>
      <c r="J149" s="23">
        <f>IF(ISERROR(VLOOKUP(J142,planilladenotas,21,FALSE)),"",VLOOKUP(J142,planilladenotas,21,FALSE))</f>
        <v>4.5</v>
      </c>
      <c r="K149" s="20"/>
    </row>
    <row r="150" spans="2:11">
      <c r="B150" s="20"/>
      <c r="C150" t="s">
        <v>40</v>
      </c>
      <c r="D150" s="23">
        <f>IF(ISERROR(VLOOKUP(D142,planilladenotas,23,FALSE)),"",VLOOKUP(D142,planilladenotas,23,FALSE))</f>
        <v>4.2625000000000002</v>
      </c>
      <c r="E150" s="20"/>
      <c r="H150" s="20"/>
      <c r="I150" t="s">
        <v>40</v>
      </c>
      <c r="J150" s="23">
        <f>IF(ISERROR(VLOOKUP(J142,planilladenotas,23,FALSE)),"",VLOOKUP(J142,planilladenotas,23,FALSE))</f>
        <v>4.2337499999999997</v>
      </c>
      <c r="K150" s="20"/>
    </row>
    <row r="151" spans="2:11">
      <c r="B151" s="20"/>
      <c r="E151" s="20"/>
      <c r="H151" s="20"/>
      <c r="K151" s="20"/>
    </row>
    <row r="152" spans="2:11">
      <c r="B152" s="20"/>
      <c r="C152" s="20"/>
      <c r="D152" s="20"/>
      <c r="E152" s="20"/>
      <c r="H152" s="20"/>
      <c r="I152" s="20"/>
      <c r="J152" s="20"/>
      <c r="K152" s="20"/>
    </row>
    <row r="155" spans="2:11">
      <c r="B155" s="20"/>
      <c r="C155" s="20"/>
      <c r="D155" s="20"/>
      <c r="E155" s="20"/>
      <c r="H155" s="20"/>
      <c r="I155" s="20"/>
      <c r="J155" s="20"/>
      <c r="K155" s="20"/>
    </row>
    <row r="156" spans="2:11">
      <c r="B156" s="20"/>
      <c r="D156" s="34" t="s">
        <v>41</v>
      </c>
      <c r="E156" s="20"/>
      <c r="H156" s="20"/>
      <c r="J156" s="34" t="s">
        <v>41</v>
      </c>
      <c r="K156" s="20"/>
    </row>
    <row r="157" spans="2:11">
      <c r="B157" s="20"/>
      <c r="D157" s="34"/>
      <c r="E157" s="20"/>
      <c r="H157" s="20"/>
      <c r="J157" s="34"/>
      <c r="K157" s="20"/>
    </row>
    <row r="158" spans="2:11">
      <c r="B158" s="20"/>
      <c r="D158" s="34"/>
      <c r="E158" s="20"/>
      <c r="H158" s="20"/>
      <c r="J158" s="34"/>
      <c r="K158" s="20"/>
    </row>
    <row r="159" spans="2:11">
      <c r="B159" s="20"/>
      <c r="C159" t="s">
        <v>35</v>
      </c>
      <c r="D159">
        <v>19</v>
      </c>
      <c r="E159" s="20"/>
      <c r="H159" s="20"/>
      <c r="I159" t="s">
        <v>35</v>
      </c>
      <c r="J159">
        <v>20</v>
      </c>
      <c r="K159" s="20"/>
    </row>
    <row r="160" spans="2:11">
      <c r="B160" s="20"/>
      <c r="C160" t="s">
        <v>36</v>
      </c>
      <c r="D160" t="str">
        <f>IF(ISBLANK(D159),"",IF(ISERROR(VLOOKUP(D159,planilladenotas,2,FALSE)),"No existe",VLOOKUP(D159,planilladenotas,2,FALSE)))</f>
        <v>ROBINSON VARGAS</v>
      </c>
      <c r="E160" s="20"/>
      <c r="H160" s="20"/>
      <c r="I160" t="s">
        <v>36</v>
      </c>
      <c r="J160" t="str">
        <f>IF(ISBLANK(J159),"",IF(ISERROR(VLOOKUP(J159,planilladenotas,2,FALSE)),"No existe",VLOOKUP(J159,planilladenotas,2,FALSE)))</f>
        <v>SANDRA MONTOYA</v>
      </c>
      <c r="K160" s="20"/>
    </row>
    <row r="161" spans="2:11">
      <c r="B161" s="20"/>
      <c r="C161" t="s">
        <v>37</v>
      </c>
      <c r="D161" s="23">
        <f>IF(ISERROR(VLOOKUP(D159,planilladenotas,11,FALSE)),"",VLOOKUP(D159,planilladenotas,11,FALSE))</f>
        <v>4.625</v>
      </c>
      <c r="E161" s="20"/>
      <c r="H161" s="20"/>
      <c r="I161" t="s">
        <v>37</v>
      </c>
      <c r="J161" s="23">
        <f>IF(ISERROR(VLOOKUP(J159,planilladenotas,11,FALSE)),"",VLOOKUP(J159,planilladenotas,11,FALSE))</f>
        <v>4.2125000000000004</v>
      </c>
      <c r="K161" s="20"/>
    </row>
    <row r="162" spans="2:11">
      <c r="B162" s="20"/>
      <c r="C162" t="s">
        <v>38</v>
      </c>
      <c r="D162" s="23">
        <f>IF(ISERROR(VLOOKUP(D159,planilladenotas,13,FALSE)),"",VLOOKUP(D159,planilladenotas,13,FALSE))</f>
        <v>3.5</v>
      </c>
      <c r="E162" s="20"/>
      <c r="H162" s="20"/>
      <c r="I162" t="s">
        <v>38</v>
      </c>
      <c r="J162" s="23">
        <f>IF(ISERROR(VLOOKUP(J159,planilladenotas,13,FALSE)),"",VLOOKUP(J159,planilladenotas,13,FALSE))</f>
        <v>4</v>
      </c>
      <c r="K162" s="20"/>
    </row>
    <row r="163" spans="2:11">
      <c r="B163" s="20"/>
      <c r="C163" t="s">
        <v>43</v>
      </c>
      <c r="D163" s="23">
        <f>IF(ISERROR(VLOOKUP(D159,planilladenotas,15,FALSE)),"",VLOOKUP(D159,planilladenotas,15,FALSE))</f>
        <v>5</v>
      </c>
      <c r="E163" s="20"/>
      <c r="H163" s="20"/>
      <c r="I163" t="s">
        <v>43</v>
      </c>
      <c r="J163" s="23">
        <f>IF(ISERROR(VLOOKUP(J159,planilladenotas,15,FALSE)),"",VLOOKUP(J159,planilladenotas,15,FALSE))</f>
        <v>5</v>
      </c>
      <c r="K163" s="20"/>
    </row>
    <row r="164" spans="2:11">
      <c r="B164" s="20"/>
      <c r="C164" t="s">
        <v>44</v>
      </c>
      <c r="D164" s="23">
        <f>IF(ISERROR(VLOOKUP(D159,planilladenotas,17,FALSE)),"",VLOOKUP(D159,planilladenotas,17,FALSE))</f>
        <v>4</v>
      </c>
      <c r="E164" s="20"/>
      <c r="H164" s="20"/>
      <c r="I164" t="s">
        <v>44</v>
      </c>
      <c r="J164" s="23">
        <f>IF(ISERROR(VLOOKUP(J159,planilladenotas,17,FALSE)),"",VLOOKUP(J159,planilladenotas,17,FALSE))</f>
        <v>4</v>
      </c>
      <c r="K164" s="20"/>
    </row>
    <row r="165" spans="2:11">
      <c r="B165" s="20"/>
      <c r="C165" t="s">
        <v>45</v>
      </c>
      <c r="D165" s="23">
        <f>IF(ISERROR(VLOOKUP(D159,planilladenotas,19,FALSE)),"",VLOOKUP(D159,planilladenotas,19,FALSE))</f>
        <v>4</v>
      </c>
      <c r="E165" s="20"/>
      <c r="H165" s="20"/>
      <c r="I165" t="s">
        <v>45</v>
      </c>
      <c r="J165" s="23">
        <f>IF(ISERROR(VLOOKUP(J159,planilladenotas,19,FALSE)),"",VLOOKUP(J159,planilladenotas,19,FALSE))</f>
        <v>3.9</v>
      </c>
      <c r="K165" s="20"/>
    </row>
    <row r="166" spans="2:11">
      <c r="B166" s="20"/>
      <c r="C166" t="s">
        <v>39</v>
      </c>
      <c r="D166" s="23">
        <f>IF(ISERROR(VLOOKUP(D159,planilladenotas,21,FALSE)),"",VLOOKUP(D159,planilladenotas,21,FALSE))</f>
        <v>4.5</v>
      </c>
      <c r="E166" s="20"/>
      <c r="H166" s="20"/>
      <c r="I166" t="s">
        <v>39</v>
      </c>
      <c r="J166" s="23">
        <f>IF(ISERROR(VLOOKUP(J159,planilladenotas,21,FALSE)),"",VLOOKUP(J159,planilladenotas,21,FALSE))</f>
        <v>3.5</v>
      </c>
      <c r="K166" s="20"/>
    </row>
    <row r="167" spans="2:11">
      <c r="B167" s="20"/>
      <c r="C167" t="s">
        <v>40</v>
      </c>
      <c r="D167" s="23">
        <f>IF(ISERROR(VLOOKUP(D159,planilladenotas,23,FALSE)),"",VLOOKUP(D159,planilladenotas,23,FALSE))</f>
        <v>4.3374999999999995</v>
      </c>
      <c r="E167" s="20"/>
      <c r="H167" s="20"/>
      <c r="I167" t="s">
        <v>40</v>
      </c>
      <c r="J167" s="23">
        <f>IF(ISERROR(VLOOKUP(J159,planilladenotas,23,FALSE)),"",VLOOKUP(J159,planilladenotas,23,FALSE))</f>
        <v>4.2037500000000003</v>
      </c>
      <c r="K167" s="20"/>
    </row>
    <row r="168" spans="2:11">
      <c r="B168" s="20"/>
      <c r="E168" s="20"/>
      <c r="H168" s="20"/>
      <c r="K168" s="20"/>
    </row>
    <row r="169" spans="2:11">
      <c r="B169" s="20"/>
      <c r="C169" s="20"/>
      <c r="D169" s="20"/>
      <c r="E169" s="20"/>
      <c r="H169" s="20"/>
      <c r="I169" s="20"/>
      <c r="J169" s="20"/>
      <c r="K169" s="20"/>
    </row>
  </sheetData>
  <mergeCells count="20">
    <mergeCell ref="D156:D158"/>
    <mergeCell ref="J156:J158"/>
    <mergeCell ref="D105:D107"/>
    <mergeCell ref="J105:J107"/>
    <mergeCell ref="D122:D124"/>
    <mergeCell ref="J122:J124"/>
    <mergeCell ref="D139:D141"/>
    <mergeCell ref="J139:J141"/>
    <mergeCell ref="D54:D56"/>
    <mergeCell ref="J54:J56"/>
    <mergeCell ref="D71:D73"/>
    <mergeCell ref="J71:J73"/>
    <mergeCell ref="D88:D90"/>
    <mergeCell ref="J88:J90"/>
    <mergeCell ref="D3:D5"/>
    <mergeCell ref="J3:J5"/>
    <mergeCell ref="D20:D22"/>
    <mergeCell ref="J20:J22"/>
    <mergeCell ref="D37:D39"/>
    <mergeCell ref="J37:J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Colillas de Calificaciones</vt:lpstr>
      <vt:lpstr>datosestudiantes</vt:lpstr>
      <vt:lpstr>planilladenotas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monica figueroa</cp:lastModifiedBy>
  <cp:lastPrinted>2015-11-07T13:16:00Z</cp:lastPrinted>
  <dcterms:created xsi:type="dcterms:W3CDTF">2012-10-28T21:45:19Z</dcterms:created>
  <dcterms:modified xsi:type="dcterms:W3CDTF">2015-11-11T15:58:40Z</dcterms:modified>
</cp:coreProperties>
</file>